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AI CHINH QUAN 2016\2023\CÔNG KHAI 2023\"/>
    </mc:Choice>
  </mc:AlternateContent>
  <bookViews>
    <workbookView xWindow="480" yWindow="150" windowWidth="18195" windowHeight="10230" tabRatio="608" activeTab="3"/>
  </bookViews>
  <sheets>
    <sheet name="Bieu 3 - BC theo quy 01,2023" sheetId="12" r:id="rId1"/>
    <sheet name="Q,1,2023 TM" sheetId="13" r:id="rId2"/>
    <sheet name="Bieu 3 - BC theo quy 02,2022" sheetId="32" r:id="rId3"/>
    <sheet name="Q,2,2022 TM " sheetId="33" r:id="rId4"/>
    <sheet name="Bieu 3 - BC theo quy 02,2020" sheetId="14" state="hidden" r:id="rId5"/>
    <sheet name="Q,2 TM2020" sheetId="15" state="hidden" r:id="rId6"/>
    <sheet name="Bieu 3 - BC theo 06thang" sheetId="22" state="hidden" r:id="rId7"/>
    <sheet name="06 thang TM2020" sheetId="23" state="hidden" r:id="rId8"/>
    <sheet name="Bieu 3 - BC theo quy 03,2020" sheetId="16" state="hidden" r:id="rId9"/>
    <sheet name="Q,3 TM2020" sheetId="17" state="hidden" r:id="rId10"/>
    <sheet name="Bieu 3 - BC theo quy 04,2020" sheetId="18" state="hidden" r:id="rId11"/>
    <sheet name="Q,4 TM2020" sheetId="19" state="hidden" r:id="rId12"/>
    <sheet name="Bieu 3 - BC theo nam 2020" sheetId="20" state="hidden" r:id="rId13"/>
    <sheet name="TM ca nam 2020 " sheetId="21" state="hidden" r:id="rId14"/>
    <sheet name="Bieu 3 - BC theo quy 02,2019" sheetId="8" state="hidden" r:id="rId15"/>
    <sheet name="Q,2 TM " sheetId="9" state="hidden" r:id="rId16"/>
    <sheet name="Bieu 3 - BC theo quy 6 thang" sheetId="10" state="hidden" r:id="rId17"/>
    <sheet name="6 thangTM  " sheetId="11" state="hidden" r:id="rId18"/>
    <sheet name="Bieu 3 - BC theo quy 03,2019" sheetId="1" state="hidden" r:id="rId19"/>
    <sheet name="Q,3 TM" sheetId="4" state="hidden" r:id="rId20"/>
    <sheet name="Bieu 3 - BC theo quy 04" sheetId="5" state="hidden" r:id="rId21"/>
    <sheet name="Q,4 TM " sheetId="6" state="hidden" r:id="rId22"/>
    <sheet name="Nam 2019 - BC ca nam" sheetId="3" state="hidden" r:id="rId23"/>
    <sheet name="Nam 2019" sheetId="7" state="hidden" r:id="rId24"/>
  </sheets>
  <calcPr calcId="162913"/>
</workbook>
</file>

<file path=xl/calcChain.xml><?xml version="1.0" encoding="utf-8"?>
<calcChain xmlns="http://schemas.openxmlformats.org/spreadsheetml/2006/main">
  <c r="D25" i="33" l="1"/>
  <c r="C19" i="33" s="1"/>
  <c r="D55" i="33"/>
  <c r="C48" i="33"/>
  <c r="D27" i="33"/>
  <c r="D28" i="33"/>
  <c r="D29" i="33"/>
  <c r="D30" i="33"/>
  <c r="D31" i="33"/>
  <c r="D32" i="33"/>
  <c r="D33" i="33"/>
  <c r="D34" i="33"/>
  <c r="D35" i="33"/>
  <c r="D36" i="33"/>
  <c r="D37" i="33"/>
  <c r="D38" i="33"/>
  <c r="D39" i="33"/>
  <c r="D40" i="33"/>
  <c r="D41" i="33"/>
  <c r="D42" i="33"/>
  <c r="D43" i="33"/>
  <c r="D44" i="33"/>
  <c r="D45" i="33"/>
  <c r="D46" i="33"/>
  <c r="D48" i="33"/>
  <c r="D49" i="33"/>
  <c r="D50" i="33"/>
  <c r="D51" i="33"/>
  <c r="D52" i="33"/>
  <c r="D53" i="33"/>
  <c r="D54" i="33"/>
  <c r="D56" i="33"/>
  <c r="D57" i="33"/>
  <c r="D58" i="33"/>
  <c r="D59" i="33"/>
  <c r="D60" i="33"/>
  <c r="D61" i="33"/>
  <c r="D62" i="33"/>
  <c r="D64" i="33"/>
  <c r="D65" i="33"/>
  <c r="D66" i="33"/>
  <c r="D67" i="33"/>
  <c r="D68" i="33"/>
  <c r="D69" i="33"/>
  <c r="D70" i="33"/>
  <c r="D71" i="33"/>
  <c r="D72" i="33"/>
  <c r="D73" i="33"/>
  <c r="D74" i="33"/>
  <c r="D75" i="33"/>
  <c r="D26" i="33"/>
  <c r="H13" i="33"/>
  <c r="F11" i="33"/>
  <c r="D83" i="33"/>
  <c r="D82" i="33"/>
  <c r="D79" i="33"/>
  <c r="D77" i="33"/>
  <c r="D76" i="33"/>
  <c r="C71" i="33"/>
  <c r="C66" i="33"/>
  <c r="C63" i="33"/>
  <c r="D63" i="33" s="1"/>
  <c r="C61" i="33"/>
  <c r="C57" i="33"/>
  <c r="C52" i="33"/>
  <c r="C49" i="33"/>
  <c r="C47" i="33"/>
  <c r="D47" i="33" s="1"/>
  <c r="C42" i="33"/>
  <c r="C31" i="33"/>
  <c r="C29" i="33"/>
  <c r="C25" i="33"/>
  <c r="C16" i="33"/>
  <c r="G15" i="33"/>
  <c r="H15" i="33" s="1"/>
  <c r="F15" i="33"/>
  <c r="H14" i="33"/>
  <c r="H12" i="33"/>
  <c r="E11" i="33"/>
  <c r="E16" i="33" s="1"/>
  <c r="H16" i="33" s="1"/>
  <c r="F16" i="33"/>
  <c r="D11" i="33"/>
  <c r="D16" i="33" s="1"/>
  <c r="C11" i="33"/>
  <c r="H10" i="33"/>
  <c r="H9" i="33"/>
  <c r="D34" i="32"/>
  <c r="C30" i="32"/>
  <c r="C31" i="32"/>
  <c r="D35" i="32"/>
  <c r="E63" i="32"/>
  <c r="E62" i="32"/>
  <c r="E61" i="32"/>
  <c r="E60" i="32"/>
  <c r="E59" i="32"/>
  <c r="E58" i="32"/>
  <c r="E57" i="32"/>
  <c r="E56" i="32"/>
  <c r="E55" i="32"/>
  <c r="E54" i="32"/>
  <c r="E53" i="32"/>
  <c r="E52" i="32"/>
  <c r="E51" i="32"/>
  <c r="E50" i="32"/>
  <c r="E49" i="32"/>
  <c r="E48" i="32"/>
  <c r="E47" i="32"/>
  <c r="E46" i="32"/>
  <c r="E45" i="32"/>
  <c r="E44" i="32"/>
  <c r="E43" i="32"/>
  <c r="E42" i="32"/>
  <c r="E41" i="32"/>
  <c r="E40" i="32"/>
  <c r="E39" i="32"/>
  <c r="E38" i="32"/>
  <c r="E37" i="32"/>
  <c r="E36" i="32"/>
  <c r="E35" i="32"/>
  <c r="C35" i="32"/>
  <c r="E34" i="32"/>
  <c r="E33" i="32"/>
  <c r="D33" i="32"/>
  <c r="D32" i="32"/>
  <c r="E32" i="32" s="1"/>
  <c r="D31" i="32"/>
  <c r="D30" i="32" s="1"/>
  <c r="E30" i="32" s="1"/>
  <c r="C21" i="32"/>
  <c r="E21" i="32" s="1"/>
  <c r="E20" i="32"/>
  <c r="E19" i="32"/>
  <c r="C19" i="32"/>
  <c r="C31" i="12"/>
  <c r="D20" i="33" l="1"/>
  <c r="H11" i="33"/>
  <c r="G11" i="33"/>
  <c r="G16" i="33" s="1"/>
  <c r="E31" i="32"/>
  <c r="D63" i="12"/>
  <c r="D35" i="12" s="1"/>
  <c r="E35" i="12" s="1"/>
  <c r="G16" i="13"/>
  <c r="F16" i="13"/>
  <c r="E16" i="13"/>
  <c r="D16" i="13"/>
  <c r="H16" i="13" s="1"/>
  <c r="C16" i="13"/>
  <c r="H10" i="13"/>
  <c r="F11" i="13"/>
  <c r="G11" i="13"/>
  <c r="H11" i="13"/>
  <c r="H9" i="13"/>
  <c r="D82" i="13"/>
  <c r="C70" i="13"/>
  <c r="C62" i="13"/>
  <c r="C60" i="13"/>
  <c r="C56" i="13"/>
  <c r="C47" i="13"/>
  <c r="C42" i="13"/>
  <c r="C31" i="13"/>
  <c r="C29" i="13"/>
  <c r="C25" i="13"/>
  <c r="D20" i="13"/>
  <c r="D31" i="12"/>
  <c r="C35" i="12"/>
  <c r="E63" i="12"/>
  <c r="D74" i="13"/>
  <c r="C48" i="13"/>
  <c r="F15" i="13"/>
  <c r="C19" i="12"/>
  <c r="D36" i="12"/>
  <c r="D34" i="12"/>
  <c r="E34" i="12" s="1"/>
  <c r="C11" i="13" l="1"/>
  <c r="C65" i="13" l="1"/>
  <c r="D59" i="13"/>
  <c r="D34" i="13"/>
  <c r="D78" i="13" l="1"/>
  <c r="E12" i="13" l="1"/>
  <c r="D33" i="12"/>
  <c r="D32" i="12"/>
  <c r="E32" i="12" s="1"/>
  <c r="D27" i="13"/>
  <c r="D28" i="13"/>
  <c r="D30" i="13"/>
  <c r="D32" i="13"/>
  <c r="D33" i="13"/>
  <c r="D35" i="13"/>
  <c r="D36" i="13"/>
  <c r="D37" i="13"/>
  <c r="D38" i="13"/>
  <c r="D39" i="13"/>
  <c r="D40" i="13"/>
  <c r="D41" i="13"/>
  <c r="D43" i="13"/>
  <c r="D44" i="13"/>
  <c r="D45" i="13"/>
  <c r="D46" i="13"/>
  <c r="D48" i="13"/>
  <c r="D50" i="13"/>
  <c r="D51" i="13"/>
  <c r="D53" i="13"/>
  <c r="D54" i="13"/>
  <c r="D55" i="13"/>
  <c r="D57" i="13"/>
  <c r="D58" i="13"/>
  <c r="D61" i="13"/>
  <c r="D63" i="13"/>
  <c r="D64" i="13"/>
  <c r="D66" i="13"/>
  <c r="D67" i="13"/>
  <c r="D68" i="13"/>
  <c r="D69" i="13"/>
  <c r="D71" i="13"/>
  <c r="D72" i="13"/>
  <c r="D73" i="13"/>
  <c r="D75" i="13"/>
  <c r="D76" i="13"/>
  <c r="D26" i="13"/>
  <c r="D79" i="23" l="1"/>
  <c r="D81"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G15" i="23"/>
  <c r="G14" i="23"/>
  <c r="D13" i="23"/>
  <c r="G13" i="23" s="1"/>
  <c r="G12" i="23"/>
  <c r="F11" i="23"/>
  <c r="E11" i="23"/>
  <c r="E16" i="23" s="1"/>
  <c r="C11" i="23"/>
  <c r="C16" i="23" s="1"/>
  <c r="F10" i="23"/>
  <c r="F16" i="23" s="1"/>
  <c r="D10" i="23"/>
  <c r="G9" i="23"/>
  <c r="E60" i="22"/>
  <c r="E59" i="22"/>
  <c r="E58" i="22"/>
  <c r="E57" i="22"/>
  <c r="E56" i="22"/>
  <c r="E55" i="22"/>
  <c r="E54" i="22"/>
  <c r="E53" i="22"/>
  <c r="E52" i="22"/>
  <c r="E51" i="22"/>
  <c r="E50" i="22"/>
  <c r="E49" i="22"/>
  <c r="E48" i="22"/>
  <c r="E47" i="22"/>
  <c r="E46" i="22"/>
  <c r="E45" i="22"/>
  <c r="E44" i="22"/>
  <c r="E43" i="22"/>
  <c r="E42" i="22"/>
  <c r="E41" i="22"/>
  <c r="E40" i="22"/>
  <c r="E39" i="22"/>
  <c r="E38" i="22"/>
  <c r="E37" i="22"/>
  <c r="E36" i="22"/>
  <c r="E35" i="22"/>
  <c r="E34" i="22"/>
  <c r="E33" i="22"/>
  <c r="E32" i="22"/>
  <c r="D31" i="22"/>
  <c r="E31" i="22" s="1"/>
  <c r="C31" i="22"/>
  <c r="C30" i="22" s="1"/>
  <c r="D30" i="22"/>
  <c r="D21" i="22"/>
  <c r="C21" i="22"/>
  <c r="C20" i="22" s="1"/>
  <c r="E20" i="22" s="1"/>
  <c r="E19" i="22"/>
  <c r="D87" i="21"/>
  <c r="D86" i="21"/>
  <c r="D84" i="21" s="1"/>
  <c r="D79" i="21"/>
  <c r="D78" i="21"/>
  <c r="D77" i="21"/>
  <c r="D76" i="21"/>
  <c r="D75" i="21"/>
  <c r="D74" i="21"/>
  <c r="D73" i="21"/>
  <c r="D72" i="21"/>
  <c r="D71" i="21"/>
  <c r="D70" i="21"/>
  <c r="C69" i="21"/>
  <c r="D69" i="21" s="1"/>
  <c r="D68" i="21"/>
  <c r="D67" i="21"/>
  <c r="D66" i="21"/>
  <c r="D65" i="21"/>
  <c r="C64" i="21"/>
  <c r="D64" i="21" s="1"/>
  <c r="D63" i="21"/>
  <c r="D62" i="21"/>
  <c r="C61" i="21"/>
  <c r="D61" i="21" s="1"/>
  <c r="D60" i="21"/>
  <c r="C59" i="21"/>
  <c r="D59" i="21" s="1"/>
  <c r="D58" i="21"/>
  <c r="D57" i="21"/>
  <c r="C56" i="21"/>
  <c r="D56" i="21" s="1"/>
  <c r="D55" i="21"/>
  <c r="D54" i="21"/>
  <c r="D53" i="21"/>
  <c r="C52" i="21"/>
  <c r="D52" i="21" s="1"/>
  <c r="D51" i="21"/>
  <c r="D50" i="21"/>
  <c r="C49" i="21"/>
  <c r="D49" i="21" s="1"/>
  <c r="D48" i="21"/>
  <c r="D47" i="21"/>
  <c r="C46" i="21"/>
  <c r="D46" i="21" s="1"/>
  <c r="D45" i="21"/>
  <c r="D44" i="21"/>
  <c r="D43" i="21"/>
  <c r="D42" i="21"/>
  <c r="C41" i="21"/>
  <c r="D41" i="21" s="1"/>
  <c r="D40" i="21"/>
  <c r="D39" i="21"/>
  <c r="D38" i="21"/>
  <c r="D37" i="21"/>
  <c r="D36" i="21"/>
  <c r="D35" i="21"/>
  <c r="D34" i="21"/>
  <c r="D33" i="21"/>
  <c r="D32" i="21"/>
  <c r="C31" i="21"/>
  <c r="D31" i="21" s="1"/>
  <c r="D30" i="21"/>
  <c r="C29" i="21"/>
  <c r="D29" i="21" s="1"/>
  <c r="D28" i="21"/>
  <c r="D27" i="21"/>
  <c r="D26" i="21"/>
  <c r="C25" i="21"/>
  <c r="C15" i="21"/>
  <c r="C11" i="21" s="1"/>
  <c r="C19" i="21" s="1"/>
  <c r="G14" i="21"/>
  <c r="D13" i="21"/>
  <c r="G13" i="21" s="1"/>
  <c r="G12" i="21"/>
  <c r="F11" i="21"/>
  <c r="E11" i="21"/>
  <c r="D83" i="21" s="1"/>
  <c r="F10" i="21"/>
  <c r="E10" i="21"/>
  <c r="C10" i="21"/>
  <c r="G9" i="21"/>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D31" i="20"/>
  <c r="C31" i="20"/>
  <c r="D21" i="20"/>
  <c r="C21" i="20"/>
  <c r="C20" i="20" s="1"/>
  <c r="E20" i="20" s="1"/>
  <c r="E19" i="20"/>
  <c r="D83" i="19"/>
  <c r="D82" i="19"/>
  <c r="D81" i="19" s="1"/>
  <c r="D75" i="19"/>
  <c r="D74" i="19"/>
  <c r="D76" i="19"/>
  <c r="D77" i="19"/>
  <c r="D73" i="19"/>
  <c r="C46" i="19"/>
  <c r="D47" i="19"/>
  <c r="D71" i="19"/>
  <c r="D72" i="19"/>
  <c r="D78" i="19"/>
  <c r="D79" i="19"/>
  <c r="D70" i="19"/>
  <c r="D66" i="19"/>
  <c r="D67" i="19"/>
  <c r="D68" i="19"/>
  <c r="D65" i="19"/>
  <c r="D62" i="19"/>
  <c r="D63" i="19"/>
  <c r="D60" i="19"/>
  <c r="D58" i="19"/>
  <c r="D57" i="19"/>
  <c r="D54" i="19"/>
  <c r="D53" i="19"/>
  <c r="D51" i="19"/>
  <c r="D50" i="19"/>
  <c r="D48" i="19"/>
  <c r="D43" i="19"/>
  <c r="D44" i="19"/>
  <c r="D45" i="19"/>
  <c r="D42" i="19"/>
  <c r="D33" i="19"/>
  <c r="D34" i="19"/>
  <c r="D35" i="19"/>
  <c r="D36" i="19"/>
  <c r="D37" i="19"/>
  <c r="D38" i="19"/>
  <c r="D32" i="19"/>
  <c r="D30" i="19"/>
  <c r="D27" i="19"/>
  <c r="D28" i="19"/>
  <c r="D25" i="19" s="1"/>
  <c r="D26" i="19"/>
  <c r="C10" i="19"/>
  <c r="C15" i="19"/>
  <c r="G15" i="19" s="1"/>
  <c r="D31" i="18"/>
  <c r="D30" i="18" s="1"/>
  <c r="D84" i="19"/>
  <c r="C69" i="19"/>
  <c r="D69" i="19" s="1"/>
  <c r="C64" i="19"/>
  <c r="D64" i="19" s="1"/>
  <c r="C61" i="19"/>
  <c r="D61" i="19" s="1"/>
  <c r="C59" i="19"/>
  <c r="D59" i="19" s="1"/>
  <c r="C56" i="19"/>
  <c r="D56" i="19" s="1"/>
  <c r="D55" i="19"/>
  <c r="C52" i="19"/>
  <c r="D52" i="19" s="1"/>
  <c r="C49" i="19"/>
  <c r="D49" i="19" s="1"/>
  <c r="D46" i="19"/>
  <c r="C41" i="19"/>
  <c r="D41" i="19" s="1"/>
  <c r="D40" i="19"/>
  <c r="D39" i="19"/>
  <c r="C31" i="19"/>
  <c r="D31" i="19" s="1"/>
  <c r="C29" i="19"/>
  <c r="D29" i="19" s="1"/>
  <c r="C25" i="19"/>
  <c r="G14" i="19"/>
  <c r="D13" i="19"/>
  <c r="D11" i="19" s="1"/>
  <c r="D16" i="19" s="1"/>
  <c r="G12" i="19"/>
  <c r="F11" i="19"/>
  <c r="E11" i="19"/>
  <c r="F10" i="19"/>
  <c r="E10" i="19"/>
  <c r="G9" i="19"/>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C31" i="18"/>
  <c r="C30" i="18" s="1"/>
  <c r="D21" i="18"/>
  <c r="E21" i="18" s="1"/>
  <c r="C21" i="18"/>
  <c r="C20" i="18" s="1"/>
  <c r="E20" i="18" s="1"/>
  <c r="E19" i="18"/>
  <c r="D80" i="17"/>
  <c r="D78" i="17" s="1"/>
  <c r="D77" i="17"/>
  <c r="D76" i="17"/>
  <c r="D75" i="17" s="1"/>
  <c r="C19" i="17"/>
  <c r="E10" i="17"/>
  <c r="F10" i="17"/>
  <c r="D31" i="16"/>
  <c r="D73" i="17"/>
  <c r="D72" i="17"/>
  <c r="D71" i="17"/>
  <c r="D70" i="17"/>
  <c r="D69" i="17"/>
  <c r="C68" i="17"/>
  <c r="D68" i="17" s="1"/>
  <c r="D67" i="17"/>
  <c r="D66" i="17"/>
  <c r="D65" i="17"/>
  <c r="D64" i="17"/>
  <c r="C63" i="17"/>
  <c r="D63" i="17" s="1"/>
  <c r="D62" i="17"/>
  <c r="D61" i="17"/>
  <c r="C60" i="17"/>
  <c r="D60" i="17" s="1"/>
  <c r="D59" i="17"/>
  <c r="C58" i="17"/>
  <c r="D58" i="17" s="1"/>
  <c r="D57" i="17"/>
  <c r="D56" i="17"/>
  <c r="C55" i="17"/>
  <c r="D55" i="17" s="1"/>
  <c r="D54" i="17"/>
  <c r="D53" i="17"/>
  <c r="D52" i="17"/>
  <c r="C51" i="17"/>
  <c r="D51" i="17" s="1"/>
  <c r="D50" i="17"/>
  <c r="D49" i="17"/>
  <c r="C48" i="17"/>
  <c r="D48" i="17" s="1"/>
  <c r="D47" i="17"/>
  <c r="C46" i="17"/>
  <c r="D46" i="17" s="1"/>
  <c r="D45" i="17"/>
  <c r="D44" i="17"/>
  <c r="D43" i="17"/>
  <c r="D42" i="17"/>
  <c r="C41" i="17"/>
  <c r="D41" i="17" s="1"/>
  <c r="D40" i="17"/>
  <c r="D39" i="17"/>
  <c r="D38" i="17"/>
  <c r="D37" i="17"/>
  <c r="D36" i="17"/>
  <c r="D35" i="17"/>
  <c r="D34" i="17"/>
  <c r="D33" i="17"/>
  <c r="D32" i="17"/>
  <c r="C31" i="17"/>
  <c r="D31" i="17" s="1"/>
  <c r="D30" i="17"/>
  <c r="C29" i="17"/>
  <c r="D29" i="17" s="1"/>
  <c r="D28" i="17"/>
  <c r="D27" i="17"/>
  <c r="D26" i="17"/>
  <c r="C25" i="17"/>
  <c r="G15" i="17"/>
  <c r="G14" i="17"/>
  <c r="D13" i="17"/>
  <c r="G13" i="17" s="1"/>
  <c r="G12" i="17"/>
  <c r="F11" i="17"/>
  <c r="F16" i="17" s="1"/>
  <c r="E11" i="17"/>
  <c r="E16" i="17" s="1"/>
  <c r="C11" i="17"/>
  <c r="C16" i="17" s="1"/>
  <c r="G9" i="17"/>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C31" i="16"/>
  <c r="C30" i="16" s="1"/>
  <c r="D21" i="16"/>
  <c r="C21" i="16"/>
  <c r="C20" i="16" s="1"/>
  <c r="E20" i="16" s="1"/>
  <c r="E19" i="16"/>
  <c r="D81" i="15"/>
  <c r="D78" i="15" s="1"/>
  <c r="D77" i="15"/>
  <c r="D27" i="15"/>
  <c r="D28" i="15"/>
  <c r="D30" i="15"/>
  <c r="D32" i="15"/>
  <c r="D33" i="15"/>
  <c r="D34" i="15"/>
  <c r="D35" i="15"/>
  <c r="D36" i="15"/>
  <c r="D37" i="15"/>
  <c r="D38" i="15"/>
  <c r="D39" i="15"/>
  <c r="D40" i="15"/>
  <c r="D42" i="15"/>
  <c r="D43" i="15"/>
  <c r="D44" i="15"/>
  <c r="D45" i="15"/>
  <c r="D47" i="15"/>
  <c r="D49" i="15"/>
  <c r="D50" i="15"/>
  <c r="D52" i="15"/>
  <c r="D53" i="15"/>
  <c r="D54" i="15"/>
  <c r="D56" i="15"/>
  <c r="D57" i="15"/>
  <c r="D59" i="15"/>
  <c r="D61" i="15"/>
  <c r="D62" i="15"/>
  <c r="D64" i="15"/>
  <c r="D65" i="15"/>
  <c r="D66" i="15"/>
  <c r="D67" i="15"/>
  <c r="D68" i="15"/>
  <c r="D69" i="15"/>
  <c r="D70" i="15"/>
  <c r="D71" i="15"/>
  <c r="D72" i="15"/>
  <c r="D73" i="15"/>
  <c r="D26" i="15"/>
  <c r="C19" i="15"/>
  <c r="G12" i="15"/>
  <c r="G14" i="15"/>
  <c r="G9" i="15"/>
  <c r="D13" i="15"/>
  <c r="G13" i="15" s="1"/>
  <c r="D31" i="14"/>
  <c r="D30" i="14" s="1"/>
  <c r="C68" i="15"/>
  <c r="C63" i="15"/>
  <c r="D63" i="15" s="1"/>
  <c r="C60" i="15"/>
  <c r="D60" i="15" s="1"/>
  <c r="C58" i="15"/>
  <c r="D58" i="15" s="1"/>
  <c r="C55" i="15"/>
  <c r="D55" i="15" s="1"/>
  <c r="C51" i="15"/>
  <c r="D51" i="15" s="1"/>
  <c r="C48" i="15"/>
  <c r="D48" i="15" s="1"/>
  <c r="C46" i="15"/>
  <c r="D46" i="15" s="1"/>
  <c r="C41" i="15"/>
  <c r="D41" i="15" s="1"/>
  <c r="C31" i="15"/>
  <c r="D31" i="15" s="1"/>
  <c r="C29" i="15"/>
  <c r="D29" i="15" s="1"/>
  <c r="C25" i="15"/>
  <c r="E11" i="15"/>
  <c r="E16" i="15" s="1"/>
  <c r="D11" i="15"/>
  <c r="C11" i="15"/>
  <c r="C16" i="15" s="1"/>
  <c r="F10" i="15"/>
  <c r="D10" i="15"/>
  <c r="G10" i="15" s="1"/>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C31" i="14"/>
  <c r="C30" i="14" s="1"/>
  <c r="D21" i="14"/>
  <c r="E21" i="14" s="1"/>
  <c r="C21" i="14"/>
  <c r="C20" i="14" s="1"/>
  <c r="E20" i="14" s="1"/>
  <c r="E19" i="14"/>
  <c r="D70" i="13"/>
  <c r="D65" i="13"/>
  <c r="D62" i="13"/>
  <c r="D60" i="13"/>
  <c r="D56" i="13"/>
  <c r="C52" i="13"/>
  <c r="D52" i="13" s="1"/>
  <c r="C49" i="13"/>
  <c r="D49" i="13" s="1"/>
  <c r="D47" i="13"/>
  <c r="D42" i="13"/>
  <c r="D31" i="13"/>
  <c r="D29" i="13"/>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33" i="12"/>
  <c r="E19" i="12"/>
  <c r="C21" i="12"/>
  <c r="E20" i="12" s="1"/>
  <c r="D81" i="13"/>
  <c r="E36" i="12" s="1"/>
  <c r="G15" i="13"/>
  <c r="H14" i="13"/>
  <c r="H13" i="13"/>
  <c r="D11" i="13"/>
  <c r="E11" i="13"/>
  <c r="C30" i="12"/>
  <c r="E21" i="16" l="1"/>
  <c r="D78" i="23"/>
  <c r="F16" i="21"/>
  <c r="C19" i="23"/>
  <c r="E30" i="14"/>
  <c r="D76" i="15"/>
  <c r="C11" i="19"/>
  <c r="C16" i="19" s="1"/>
  <c r="E16" i="21"/>
  <c r="D11" i="17"/>
  <c r="D16" i="17" s="1"/>
  <c r="G16" i="17" s="1"/>
  <c r="G10" i="23"/>
  <c r="E21" i="20"/>
  <c r="G15" i="21"/>
  <c r="F15" i="15"/>
  <c r="G15" i="15" s="1"/>
  <c r="E31" i="16"/>
  <c r="G13" i="19"/>
  <c r="E21" i="22"/>
  <c r="D77" i="23"/>
  <c r="D30" i="12"/>
  <c r="E30" i="12" s="1"/>
  <c r="E31" i="14"/>
  <c r="D16" i="15"/>
  <c r="D25" i="15"/>
  <c r="C19" i="19"/>
  <c r="E16" i="19"/>
  <c r="D25" i="21"/>
  <c r="E21" i="12"/>
  <c r="D25" i="23"/>
  <c r="E30" i="22"/>
  <c r="D11" i="23"/>
  <c r="D76" i="23" s="1"/>
  <c r="D75" i="23" s="1"/>
  <c r="E31" i="20"/>
  <c r="C30" i="20"/>
  <c r="D30" i="20"/>
  <c r="C16" i="21"/>
  <c r="G10" i="21"/>
  <c r="D11" i="21"/>
  <c r="G11" i="21" s="1"/>
  <c r="F16" i="19"/>
  <c r="E31" i="18"/>
  <c r="G11" i="19"/>
  <c r="E30" i="18"/>
  <c r="G10" i="19"/>
  <c r="D25" i="17"/>
  <c r="D30" i="16"/>
  <c r="E30" i="16" s="1"/>
  <c r="G10" i="17"/>
  <c r="F11" i="15"/>
  <c r="G11" i="15" s="1"/>
  <c r="E31" i="12"/>
  <c r="H12" i="13"/>
  <c r="H15" i="13"/>
  <c r="D76" i="9"/>
  <c r="D76" i="11"/>
  <c r="D78" i="11"/>
  <c r="F15" i="11"/>
  <c r="F11" i="11" s="1"/>
  <c r="G14" i="11"/>
  <c r="E13" i="11"/>
  <c r="E11" i="11" s="1"/>
  <c r="E16" i="11" s="1"/>
  <c r="G12" i="11"/>
  <c r="D12" i="11"/>
  <c r="C11" i="11"/>
  <c r="C16" i="11" s="1"/>
  <c r="F10" i="11"/>
  <c r="D10" i="11"/>
  <c r="G10" i="11" s="1"/>
  <c r="C10" i="11"/>
  <c r="G9" i="11"/>
  <c r="D31" i="10"/>
  <c r="C31" i="10"/>
  <c r="C30" i="10" s="1"/>
  <c r="D30" i="10"/>
  <c r="D21" i="10"/>
  <c r="C21" i="10"/>
  <c r="C10" i="9"/>
  <c r="F10" i="9"/>
  <c r="G12" i="9"/>
  <c r="D78" i="9"/>
  <c r="F15" i="9"/>
  <c r="G15" i="9" s="1"/>
  <c r="G14" i="9"/>
  <c r="E13" i="9"/>
  <c r="D13" i="9" s="1"/>
  <c r="G13" i="9" s="1"/>
  <c r="D12" i="9"/>
  <c r="C11" i="9"/>
  <c r="C16" i="9" s="1"/>
  <c r="D10" i="9"/>
  <c r="G9" i="9"/>
  <c r="E33" i="8"/>
  <c r="F32" i="8"/>
  <c r="E32" i="8"/>
  <c r="D31" i="8"/>
  <c r="D30" i="8" s="1"/>
  <c r="C31" i="8"/>
  <c r="C30" i="8" s="1"/>
  <c r="D21" i="8"/>
  <c r="C21" i="8"/>
  <c r="E20" i="8"/>
  <c r="F19" i="8"/>
  <c r="E19" i="8"/>
  <c r="G16" i="19" l="1"/>
  <c r="E11" i="9"/>
  <c r="E16" i="9" s="1"/>
  <c r="D13" i="11"/>
  <c r="G13" i="11" s="1"/>
  <c r="G15" i="11"/>
  <c r="E30" i="8"/>
  <c r="E21" i="8"/>
  <c r="G11" i="17"/>
  <c r="D11" i="11"/>
  <c r="F16" i="15"/>
  <c r="G16" i="15" s="1"/>
  <c r="G11" i="11"/>
  <c r="D16" i="21"/>
  <c r="G16" i="21" s="1"/>
  <c r="D82" i="21"/>
  <c r="D81" i="21" s="1"/>
  <c r="D16" i="23"/>
  <c r="G16" i="23" s="1"/>
  <c r="G11" i="23"/>
  <c r="E30" i="20"/>
  <c r="D16" i="11"/>
  <c r="F16" i="11"/>
  <c r="G11" i="9"/>
  <c r="D11" i="9"/>
  <c r="D16" i="9" s="1"/>
  <c r="G16" i="9" s="1"/>
  <c r="G10" i="9"/>
  <c r="E31" i="8"/>
  <c r="F11" i="9"/>
  <c r="F16" i="9" s="1"/>
  <c r="F20" i="3"/>
  <c r="F19" i="3"/>
  <c r="E19" i="3"/>
  <c r="F19" i="5"/>
  <c r="F32" i="3"/>
  <c r="F32" i="5"/>
  <c r="E19" i="5"/>
  <c r="E32" i="5"/>
  <c r="E33" i="5"/>
  <c r="E34" i="5"/>
  <c r="F32" i="1"/>
  <c r="F19" i="1"/>
  <c r="E32" i="1"/>
  <c r="E33" i="1"/>
  <c r="E19" i="1"/>
  <c r="E20" i="1"/>
  <c r="D86" i="7"/>
  <c r="D82" i="7"/>
  <c r="D81" i="7"/>
  <c r="D76" i="6"/>
  <c r="D75" i="6"/>
  <c r="D74" i="6"/>
  <c r="D73" i="6"/>
  <c r="D72" i="6"/>
  <c r="D74" i="7"/>
  <c r="D75" i="7"/>
  <c r="D76" i="7"/>
  <c r="D73" i="7"/>
  <c r="D72" i="7"/>
  <c r="D71" i="7"/>
  <c r="D68" i="7"/>
  <c r="D67" i="7"/>
  <c r="D66" i="7"/>
  <c r="D63" i="7"/>
  <c r="D61" i="7"/>
  <c r="D60" i="7"/>
  <c r="D59" i="7"/>
  <c r="D58" i="7"/>
  <c r="D57" i="7"/>
  <c r="D56" i="7"/>
  <c r="D55" i="7"/>
  <c r="D54" i="7"/>
  <c r="D53" i="7"/>
  <c r="D52" i="7"/>
  <c r="D51" i="7"/>
  <c r="D50" i="7"/>
  <c r="D49" i="7"/>
  <c r="D48" i="7"/>
  <c r="D47" i="7"/>
  <c r="D46" i="7"/>
  <c r="D45" i="7"/>
  <c r="D44" i="7"/>
  <c r="D43" i="7"/>
  <c r="D42" i="7"/>
  <c r="D41" i="7"/>
  <c r="D39" i="7"/>
  <c r="D40" i="7"/>
  <c r="D36" i="7"/>
  <c r="D35" i="7"/>
  <c r="D34" i="7"/>
  <c r="D33" i="7"/>
  <c r="D32" i="7"/>
  <c r="D31" i="7"/>
  <c r="D30" i="7"/>
  <c r="D29" i="7"/>
  <c r="D28" i="7"/>
  <c r="D26" i="7"/>
  <c r="D25" i="7"/>
  <c r="E86" i="7"/>
  <c r="D83" i="7"/>
  <c r="C32" i="3"/>
  <c r="E32" i="3" s="1"/>
  <c r="C33" i="3"/>
  <c r="E33" i="3" s="1"/>
  <c r="C34" i="3"/>
  <c r="D31" i="3"/>
  <c r="C31" i="3" s="1"/>
  <c r="D21" i="3"/>
  <c r="C21" i="3"/>
  <c r="C20" i="3"/>
  <c r="E20" i="3" s="1"/>
  <c r="D10" i="4"/>
  <c r="F15" i="4"/>
  <c r="F11" i="4" s="1"/>
  <c r="F16" i="4" s="1"/>
  <c r="G14" i="4"/>
  <c r="E13" i="4"/>
  <c r="E11" i="4" s="1"/>
  <c r="E16" i="4" s="1"/>
  <c r="D12" i="4"/>
  <c r="C11" i="4"/>
  <c r="C16" i="4" s="1"/>
  <c r="G10" i="4"/>
  <c r="G9" i="4"/>
  <c r="D10" i="6"/>
  <c r="G10" i="6" s="1"/>
  <c r="G14" i="6"/>
  <c r="E13" i="6"/>
  <c r="D13" i="6" s="1"/>
  <c r="G13" i="6" s="1"/>
  <c r="D12" i="6"/>
  <c r="G12" i="6" s="1"/>
  <c r="F15" i="6"/>
  <c r="F11" i="6" s="1"/>
  <c r="F16" i="6" s="1"/>
  <c r="E15" i="6"/>
  <c r="E11" i="6" s="1"/>
  <c r="E16" i="6" s="1"/>
  <c r="D81" i="6"/>
  <c r="D15" i="6" s="1"/>
  <c r="D82" i="6"/>
  <c r="D78" i="4"/>
  <c r="D83" i="6"/>
  <c r="E86" i="6"/>
  <c r="D20" i="5"/>
  <c r="F20" i="5" s="1"/>
  <c r="D31" i="5"/>
  <c r="D30" i="5" s="1"/>
  <c r="C11" i="6"/>
  <c r="C16" i="6" s="1"/>
  <c r="G9" i="6"/>
  <c r="C31" i="5"/>
  <c r="C30" i="5"/>
  <c r="D21" i="5"/>
  <c r="C21" i="5"/>
  <c r="C20" i="5"/>
  <c r="E20" i="5" s="1"/>
  <c r="D31" i="1"/>
  <c r="D30" i="1" s="1"/>
  <c r="C31" i="1"/>
  <c r="C30" i="1" s="1"/>
  <c r="G15" i="6" l="1"/>
  <c r="D30" i="3"/>
  <c r="C30" i="3" s="1"/>
  <c r="E21" i="5"/>
  <c r="E30" i="5"/>
  <c r="E21" i="3"/>
  <c r="E31" i="1"/>
  <c r="D80" i="6"/>
  <c r="E30" i="1"/>
  <c r="G16" i="6"/>
  <c r="D13" i="4"/>
  <c r="G13" i="4" s="1"/>
  <c r="E31" i="3"/>
  <c r="D11" i="4"/>
  <c r="D16" i="4" s="1"/>
  <c r="G16" i="4" s="1"/>
  <c r="E31" i="5"/>
  <c r="G15" i="4"/>
  <c r="G16" i="11"/>
  <c r="G12" i="4"/>
  <c r="G11" i="4" s="1"/>
  <c r="G11" i="6"/>
  <c r="D11" i="6"/>
  <c r="D16" i="6" s="1"/>
  <c r="D77" i="4"/>
  <c r="D76" i="4" s="1"/>
  <c r="D75" i="4" s="1"/>
  <c r="D21" i="1"/>
  <c r="C21" i="1"/>
  <c r="D80" i="7"/>
  <c r="E21" i="1" l="1"/>
</calcChain>
</file>

<file path=xl/sharedStrings.xml><?xml version="1.0" encoding="utf-8"?>
<sst xmlns="http://schemas.openxmlformats.org/spreadsheetml/2006/main" count="2179" uniqueCount="262">
  <si>
    <t xml:space="preserve">Số 
TT </t>
  </si>
  <si>
    <t>Nội dung</t>
  </si>
  <si>
    <t>I</t>
  </si>
  <si>
    <t>Tổng số thu, chi, nộp ngân sách phí, lệ phí</t>
  </si>
  <si>
    <t>1.1</t>
  </si>
  <si>
    <t>1.2</t>
  </si>
  <si>
    <t>2.1</t>
  </si>
  <si>
    <t xml:space="preserve"> Kinh phí nhiệm vụ thường xuyên</t>
  </si>
  <si>
    <t>2.2</t>
  </si>
  <si>
    <t>Chi quản lý hành chính</t>
  </si>
  <si>
    <t xml:space="preserve"> Kinh phí thực hiện chế độ tự chủ </t>
  </si>
  <si>
    <t xml:space="preserve">Kinh phí không thực hiện chế độ tự chủ </t>
  </si>
  <si>
    <t xml:space="preserve"> Số phí, lệ phí nộp NSNN</t>
  </si>
  <si>
    <t>II</t>
  </si>
  <si>
    <t>Dự toán chi ngân sách nhà nước</t>
  </si>
  <si>
    <t>Nghiên cứu khoa học</t>
  </si>
  <si>
    <t>Kinh phí thực hiện nhiệm vụ khoa học công nghệ</t>
  </si>
  <si>
    <t xml:space="preserve"> Kinh phí nhiệm vụ thường xuyên theo chức năng</t>
  </si>
  <si>
    <t>2.3</t>
  </si>
  <si>
    <t xml:space="preserve">Kinh phí nhiệm vụ không thường xuyên </t>
  </si>
  <si>
    <t>Chi sự nghiệp giáo dục, đào tạo, dạy nghề</t>
  </si>
  <si>
    <t xml:space="preserve">Chi sự nghiệp y tế, dân số và gia đình </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</si>
  <si>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</si>
  <si>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</si>
  <si>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</si>
  <si>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</si>
  <si>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</si>
  <si>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</si>
  <si>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</si>
  <si>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</si>
  <si>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</si>
  <si>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</si>
  <si>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</si>
  <si>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</si>
  <si>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</si>
  <si>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</si>
  <si>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</si>
  <si>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</si>
  <si>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</si>
  <si>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</si>
  <si>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</si>
  <si>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</si>
  <si>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Chi Chương trình mục tiêu</t>
  </si>
  <si>
    <t>Chi Chương trình mục tiêu quốc gia</t>
  </si>
  <si>
    <t>ĐV tính:  đồng</t>
  </si>
  <si>
    <t>Hiệu trưởng</t>
  </si>
  <si>
    <t>BẢNG THUYẾT MINH TÌNH HÌNH THỰC HIỆN DỰ TOÁN NGẤN SÁCH NHÀ NƯỚC</t>
  </si>
  <si>
    <t>Chi thường xuyên (nguồn 13)</t>
  </si>
  <si>
    <t>10% tiết kiệm dự toán chi thường xuyên (không kể tiền lương, có tính chất lương) (nguồn 14)</t>
  </si>
  <si>
    <t>a)</t>
  </si>
  <si>
    <t>b)</t>
  </si>
  <si>
    <t>….</t>
  </si>
  <si>
    <t>1/ Chi thường xuyên (nguồn 13) :</t>
  </si>
  <si>
    <t>2/Chi thường xuyên (nguồn 14) :</t>
  </si>
  <si>
    <t>3/Chi không thường xuyên (nguồn 12) :</t>
  </si>
  <si>
    <t>Tổng cộng</t>
  </si>
  <si>
    <t>Dự toán đã sử dụng</t>
  </si>
  <si>
    <t>( xuất excel báo cáo chi tiết kp hoạt động F02-1H, chỉnh sửa chút xíu copy dán vào nhé)</t>
  </si>
  <si>
    <t>Mã nội dung kinh tế</t>
  </si>
  <si>
    <t>Chỉ tiêu</t>
  </si>
  <si>
    <t>Luỹ kế từ đầu năm</t>
  </si>
  <si>
    <t>B</t>
  </si>
  <si>
    <t>C</t>
  </si>
  <si>
    <t>Tiền lương</t>
  </si>
  <si>
    <t>Lương ngạch. bậc theo quỹ lương được duyệt</t>
  </si>
  <si>
    <t>Lương tập sự. công chức dự bị</t>
  </si>
  <si>
    <t>Lương hợp đồng dài hạn</t>
  </si>
  <si>
    <t>Tiền công trả cho lao động thường xuyên theo hợp đồng</t>
  </si>
  <si>
    <t>Phụ cấp lương</t>
  </si>
  <si>
    <t>Phụ cấp chức vụ</t>
  </si>
  <si>
    <t>Phụ cấp thêm giờ</t>
  </si>
  <si>
    <t>Phụ cấp ưu đãi nghề</t>
  </si>
  <si>
    <t>Phụ cấp theo nghề. theo công việc</t>
  </si>
  <si>
    <t>Phụ cấp thâm niên nghề</t>
  </si>
  <si>
    <t>Phụ cấp thâm niên vượt khung</t>
  </si>
  <si>
    <t>Khác</t>
  </si>
  <si>
    <t>Các khoản đóng góp</t>
  </si>
  <si>
    <t>Bảo hiểm xã hội</t>
  </si>
  <si>
    <t>Bảo hiểm y tế</t>
  </si>
  <si>
    <t>Kinh phí công đoàn</t>
  </si>
  <si>
    <t>Bảo hiểm thất nghiệp</t>
  </si>
  <si>
    <t>Các khoản thanh toán khác cho cá nhân</t>
  </si>
  <si>
    <t>Trợ cấp. phụ cấp khác</t>
  </si>
  <si>
    <t>Thanh toán dịch vụ công cộng</t>
  </si>
  <si>
    <t>Chi thanh toán tiền điện</t>
  </si>
  <si>
    <t>Chi thanh toán tiền nước</t>
  </si>
  <si>
    <t>Vật tư văn phòng</t>
  </si>
  <si>
    <t>văn phòng phẩm</t>
  </si>
  <si>
    <t>Mua sắm công cụ dụng cụ văn phòng</t>
  </si>
  <si>
    <t>Vật tư văn phòng khác</t>
  </si>
  <si>
    <t>Thông tin. tuyên truyền. liên lạc</t>
  </si>
  <si>
    <t>Cước phí điện thoại trong nước</t>
  </si>
  <si>
    <t>Cước phí Internet. phương tiện điện tử</t>
  </si>
  <si>
    <t>Công tác phí</t>
  </si>
  <si>
    <t>Khoán công tác phí</t>
  </si>
  <si>
    <t>Chi phí thuê mướn</t>
  </si>
  <si>
    <t>Chi phí thuê mướn khác</t>
  </si>
  <si>
    <t>Sửa chữa tài sản phvụ công tác chuyên môn và duy tu bảo dưỡng các công trình cơ sở hạc tầng từ KPTX</t>
  </si>
  <si>
    <t>Trang thiết bị kỹ thuật chuyên dụng</t>
  </si>
  <si>
    <t>Nhà cửa</t>
  </si>
  <si>
    <t>Các tài sản và công trình hạ tầng cơ sở khác</t>
  </si>
  <si>
    <t>Chi phí nghiệp vụ chuyên môn của từng ngành</t>
  </si>
  <si>
    <t>Đồng phục. trang phục</t>
  </si>
  <si>
    <t>Sách. tài liệu. chế độ dùng cho công tác chuyên môn của ngành</t>
  </si>
  <si>
    <t>Chi phí khác</t>
  </si>
  <si>
    <t>Mua sắm tài sản dùng cho công tác chuyên môn</t>
  </si>
  <si>
    <t>Tài sản khác</t>
  </si>
  <si>
    <t xml:space="preserve">- Hỗ trợ chi phí học tập: </t>
  </si>
  <si>
    <t xml:space="preserve">- Sữa chữa, cải tạo trường: </t>
  </si>
  <si>
    <t>II. Chi tiết tình hình sử dụng dự toán ngân sách theo nguồn kinh phí:</t>
  </si>
  <si>
    <t>Người lập</t>
  </si>
  <si>
    <t>lấy số tổng cộng trên đối chiếu nhé</t>
  </si>
  <si>
    <t xml:space="preserve">    + Quý 1</t>
  </si>
  <si>
    <t xml:space="preserve">    + Quý 2</t>
  </si>
  <si>
    <t xml:space="preserve">    + Quý 3</t>
  </si>
  <si>
    <t>Tồn cuối kỳ</t>
  </si>
  <si>
    <t>Nguồn 13 (chi thường xuyên)</t>
  </si>
  <si>
    <t>Nguồn 12 (chi không thường xuyên)</t>
  </si>
  <si>
    <t>I. Tổng quan tình hình sử dụng dự toán năm 2019</t>
  </si>
  <si>
    <t>Tồn năm 2018 chuyển sang</t>
  </si>
  <si>
    <t>Dự toán giao trong năm 2019</t>
  </si>
  <si>
    <t xml:space="preserve">    + Quý 4</t>
  </si>
  <si>
    <r>
      <t xml:space="preserve">Nguồn 14 </t>
    </r>
    <r>
      <rPr>
        <b/>
        <sz val="12"/>
        <color rgb="FFFF0000"/>
        <rFont val="Times New Roman"/>
        <family val="1"/>
      </rPr>
      <t>(chi NQ 03)</t>
    </r>
  </si>
  <si>
    <r>
      <t xml:space="preserve">Nguồn 14 </t>
    </r>
    <r>
      <rPr>
        <b/>
        <sz val="12"/>
        <color rgb="FFFF0000"/>
        <rFont val="Times New Roman"/>
        <family val="1"/>
      </rPr>
      <t>(10% tiết kiệm dự toán chi thường xuyên)</t>
    </r>
  </si>
  <si>
    <t xml:space="preserve">- Trợ cấp tết 2019: </t>
  </si>
  <si>
    <t>CỘNG HÒA XÃ HỘI CHỦ NGHĨA VIỆT NAM</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</si>
  <si>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</si>
  <si>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</si>
  <si>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</si>
  <si>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</si>
  <si>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</si>
  <si>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Dự toán năm</t>
  </si>
  <si>
    <t>Ước thực hiện/Dự toán năm (tỷ lệ %)</t>
  </si>
  <si>
    <t xml:space="preserve">   Biểu số 3 - Ban hành kèm theo Thông tư số 90 ngày 24/9/2018  của Bộ Tài chính</t>
  </si>
  <si>
    <t>Ước thực
hiện năm</t>
  </si>
  <si>
    <t>Ước thực hiện năm nay so với cùng kỳ năm trước (tỷ lệ %)</t>
  </si>
  <si>
    <t xml:space="preserve">         (Tên đơn vị) công khai tình hình thực hiện dự toán thu-chi ngân sách cả năm như sau:</t>
  </si>
  <si>
    <t xml:space="preserve">Ước thực
hiện quý </t>
  </si>
  <si>
    <t>Ước thực hiện quý nay so với cùng kỳ năm trước (tỷ lệ %)</t>
  </si>
  <si>
    <t xml:space="preserve"> Số thu học phí</t>
  </si>
  <si>
    <t>Chi từ nguồn thu học phí được để lại</t>
  </si>
  <si>
    <t>Liệt kê chi tiết</t>
  </si>
  <si>
    <t xml:space="preserve">  Đơn vị: Trường Mầm non Hoàng Yến</t>
  </si>
  <si>
    <t xml:space="preserve"> Chương: 622</t>
  </si>
  <si>
    <t>Gò vấp , ngày 30  tháng 09  Năm 2019</t>
  </si>
  <si>
    <t>CÔNG KHAI THỰC HIỆN DỰ TOÁN THU- CHI NGÂN SÁCH QUÝ 03 NĂM 2019</t>
  </si>
  <si>
    <t xml:space="preserve">        Trường Mầm non Hoàng Yến công khai tình hình thực hiện dự toán thu-chi ngân sách quý 03/2019 như sau:</t>
  </si>
  <si>
    <t>Trường Mầm non Hoàng Yến</t>
  </si>
  <si>
    <t>QUÝ 03 NĂM 2019</t>
  </si>
  <si>
    <t>Quý 03 /2019</t>
  </si>
  <si>
    <t>Tiền thưởng</t>
  </si>
  <si>
    <t>Chi thường xuyên</t>
  </si>
  <si>
    <t>Các thiết bị công nghệ thông tin</t>
  </si>
  <si>
    <t>Thuê lao động trong nước</t>
  </si>
  <si>
    <t xml:space="preserve">-  Tăng lương theo Nghị định 47/2017/NĐ-CP:  </t>
  </si>
  <si>
    <t>đồng.</t>
  </si>
  <si>
    <t>Gò Vấp, ngày  30   tháng  09  năm 2019</t>
  </si>
  <si>
    <t>-  Chi Nghị quyết 03 trong năm 2019:</t>
  </si>
  <si>
    <t xml:space="preserve">         Căn cứ Thông tư số 90/2018/TT-BTC ngày  24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</si>
  <si>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Gò Vấp, Ngày   30  tháng   9  năm 2019</t>
  </si>
  <si>
    <t>CÔNG KHAI THỰC HIỆN DỰ TOÁN THU- CHI NGÂN SÁCH QUÝ 04 NĂM 2019</t>
  </si>
  <si>
    <t>Gò vấp , ngày 15  tháng 01  Năm 2020</t>
  </si>
  <si>
    <t xml:space="preserve">        Trường Mầm non Hoàng Yến công khai tình hình thực hiện dự toán thu-chi ngân sách quý 04/2019 như sau:</t>
  </si>
  <si>
    <t>Gò Vấp, Ngày   15  tháng  01  năm 2020</t>
  </si>
  <si>
    <t>Gò Vấp, ngày  15   tháng  01  năm 2020</t>
  </si>
  <si>
    <t>QUÝ 04 NĂM 2019</t>
  </si>
  <si>
    <t>CÔNG KHAI THỰC HIỆN DỰ TOÁN THU- CHI NGÂN SÁCH CẢ NĂM 2019</t>
  </si>
  <si>
    <t>NĂM 2019</t>
  </si>
  <si>
    <t>Chi lập các quỹ của đơn vị thực hiện khoán chi và đơn vị sự nghiệp</t>
  </si>
  <si>
    <t>Quỹ ổn định thu nhập</t>
  </si>
  <si>
    <t>Quỹ phúc lợi</t>
  </si>
  <si>
    <t>Quỹ khen thưởng</t>
  </si>
  <si>
    <t>Quỹ phát triển hoạt động sự nghiệp</t>
  </si>
  <si>
    <t>Gò Vấp, Ngày   15  tháng  01   năm 2019</t>
  </si>
  <si>
    <t>Gò vấp , ngày 12  tháng 3  Năm 2019</t>
  </si>
  <si>
    <t>CÔNG KHAI THỰC HIỆN DỰ TOÁN THU- CHI NGÂN SÁCH QUÝ 02 NĂM 2019</t>
  </si>
  <si>
    <t xml:space="preserve">        Trường Mầm non Hoàng Yến công khai tình hình thực hiện dự toán thu-chi ngân sách quý 02/2019 như sau:</t>
  </si>
  <si>
    <t>Gò Vấp, Ngày   12  tháng   3  năm 2019</t>
  </si>
  <si>
    <t>QUÝ 02 NĂM 2019</t>
  </si>
  <si>
    <t>Quý 02 /2019</t>
  </si>
  <si>
    <t>Gò Vấp, ngày  12   tháng  3  năm 2019</t>
  </si>
  <si>
    <t>CÔNG KHAI THỰC HIỆN DỰ TOÁN THU- CHI NGÂN SÁCH 6 THÁNG  NĂM 2019</t>
  </si>
  <si>
    <t>6 THÁNG NĂM 2019</t>
  </si>
  <si>
    <t>6 THÁNG 2019</t>
  </si>
  <si>
    <t>I. Tổng quan tình hình sử dụng dự toán năm 2020</t>
  </si>
  <si>
    <t>Tồn năm 2019 chuyển sang</t>
  </si>
  <si>
    <t>Dự toán giao trong năm 2020</t>
  </si>
  <si>
    <t>Đồ dùng chuyên môn</t>
  </si>
  <si>
    <t>Gò vấp , ngày 15  tháng 7  Năm 2020</t>
  </si>
  <si>
    <t>CÔNG KHAI THỰC HIỆN DỰ TOÁN THU- CHI NGÂN SÁCH QUÝ 02 NĂM 2020</t>
  </si>
  <si>
    <t>Gò Vấp, Ngày   15  tháng  7  năm 2020</t>
  </si>
  <si>
    <t>QUÝ 02 NĂM 2020</t>
  </si>
  <si>
    <t>Gò Vấp, ngày  15   tháng  7  năm 2020</t>
  </si>
  <si>
    <t>Quý 02 /2020</t>
  </si>
  <si>
    <t>Gò vấp , ngày 10  tháng 10  Năm 2020</t>
  </si>
  <si>
    <t>CÔNG KHAI THỰC HIỆN DỰ TOÁN THU- CHI NGÂN SÁCH QUÝ 03 NĂM 2020</t>
  </si>
  <si>
    <t xml:space="preserve">        Trường Mầm non Hoàng Yến công khai tình hình thực hiện dự toán thu-chi ngân sách quý 02/2020 như sau:</t>
  </si>
  <si>
    <t xml:space="preserve">        Trường Mầm non Hoàng Yến công khai tình hình thực hiện dự toán thu-chi ngân sách quý 03/2020 như sau:</t>
  </si>
  <si>
    <t>QUÝ 03 NĂM 2020</t>
  </si>
  <si>
    <t>Gò Vấp, Ngày   10  tháng  10  năm 2020</t>
  </si>
  <si>
    <t>Quý 03 /2020</t>
  </si>
  <si>
    <t>Gò Vấp, ngày  10   tháng  10  năm 2020</t>
  </si>
  <si>
    <t>Gò vấp , ngày 10  tháng 01  Năm 2021</t>
  </si>
  <si>
    <t>CÔNG KHAI THỰC HIỆN DỰ TOÁN THU- CHI NGÂN SÁCH QUÝ 04 NĂM 2020</t>
  </si>
  <si>
    <t xml:space="preserve">        Trường Mầm non Hoàng Yến công khai tình hình thực hiện dự toán thu-chi ngân sách quý 04/2020 như sau:</t>
  </si>
  <si>
    <t>QUÝ 04 NĂM 2020</t>
  </si>
  <si>
    <t>Quý 04 /2020</t>
  </si>
  <si>
    <t>Phụ câp</t>
  </si>
  <si>
    <t>Nguồn quỹ</t>
  </si>
  <si>
    <t>-  Chi Nghị quyết 03 trong năm 2020:</t>
  </si>
  <si>
    <t xml:space="preserve">- Trợ cấp tết 2020: </t>
  </si>
  <si>
    <t>NĂM 2020</t>
  </si>
  <si>
    <t>Năm 2020</t>
  </si>
  <si>
    <t>CÔNG KHAI THỰC HIỆN DỰ TOÁN THU- CHI NGÂN SÁCH  NĂM 2020</t>
  </si>
  <si>
    <t xml:space="preserve">        Trường Mầm non Hoàng Yến công khai tình hình thực hiện dự toán thu-chi ngân sách năm 2020 như sau:</t>
  </si>
  <si>
    <t>Gò Vấp, Ngày   10  tháng  01  năm 2021</t>
  </si>
  <si>
    <t>Gò Vấp, ngày  10   tháng  01  năm 2021</t>
  </si>
  <si>
    <t>06 THÁNG NĂM 2020</t>
  </si>
  <si>
    <t xml:space="preserve">06 THÁNG </t>
  </si>
  <si>
    <t>CÔNG KHAI THỰC HIỆN DỰ TOÁN THU- CHI NGÂN SÁCH 06 THÁNG NĂM 2020</t>
  </si>
  <si>
    <t xml:space="preserve">        Trường Mầm non Hoàng Yến công khai tình hình thực hiện dự toán thu-chi ngân sách 06 tháng năm 2020 như sau:</t>
  </si>
  <si>
    <t>-  Chi Nghị quyết 03 :</t>
  </si>
  <si>
    <t xml:space="preserve">- Tiền sửa học đường : </t>
  </si>
  <si>
    <t xml:space="preserve">  Đơn vị: Trường THCS Lý Tự Trọng</t>
  </si>
  <si>
    <t>Trường THCS Lý Tự Trọng</t>
  </si>
  <si>
    <t xml:space="preserve">Chi lương và các hoạt động </t>
  </si>
  <si>
    <t>Kinh phí nhiệm vụ không thường xuyên ( trợ cấp Tết của ủy ban ; Phụ cấp Gv dạy học sinh hòa nhập)</t>
  </si>
  <si>
    <t>Dự toán giao trong năm 2022</t>
  </si>
  <si>
    <t>Nguồn 13 (chi thường xuyên lương và các hoạt động)</t>
  </si>
  <si>
    <r>
      <t xml:space="preserve">Nguồn 14 </t>
    </r>
    <r>
      <rPr>
        <b/>
        <sz val="12"/>
        <color rgb="FFFF0000"/>
        <rFont val="Times New Roman"/>
        <family val="1"/>
      </rPr>
      <t>(10% tiết kiệm dự toán chi thường xuyên , nguồn  CCTL  )</t>
    </r>
  </si>
  <si>
    <t>Nguồn 12 (chi không thường xuyên  PC ưu đãi GV Khuyết tật, trợ cấp tết UB)</t>
  </si>
  <si>
    <t>Phụ cấp độc hại</t>
  </si>
  <si>
    <t>sách, báo, tạp chí, in ấn</t>
  </si>
  <si>
    <t>Các tài sản và công trình hạ tầng cơ sở khác nhà cửa</t>
  </si>
  <si>
    <t>2/Chi thường xuyên (nguồn 14) :nguồn CCTL</t>
  </si>
  <si>
    <t xml:space="preserve">        Trường THCS Lý Tự Trọng công khai tình hình thực hiện dự toán thu-chi ngân sách quý 01/2023 như sau:</t>
  </si>
  <si>
    <t>Gò vấp , ngày 10 tháng 4  Năm 2023</t>
  </si>
  <si>
    <t>CÔNG KHAI THỰC HIỆN DỰ TOÁN THU- CHI NGÂN SÁCH QUÝ 01 NĂM 2023</t>
  </si>
  <si>
    <t>Gò Vấp, Ngày   10  tháng  4  năm 2023</t>
  </si>
  <si>
    <t>C)</t>
  </si>
  <si>
    <t>Kinh phí NQ 03</t>
  </si>
  <si>
    <t>Chi không thường xuyên (nguồn 12) CHI LƯƠNG VÀ CÁC HOẠT ĐỘNG</t>
  </si>
  <si>
    <t>2.000hs*60.000*9 tháng</t>
  </si>
  <si>
    <t>QUÝ 01 NĂM 2023</t>
  </si>
  <si>
    <t>I. Tổng quan tình hình sử dụng dự toán năm 2023</t>
  </si>
  <si>
    <t>Tồn năm 2022 chuyển sang</t>
  </si>
  <si>
    <t>Nguồn 12 (chi không thường xuyên lương và các hoạt động)</t>
  </si>
  <si>
    <t>Quý 01 /2023</t>
  </si>
  <si>
    <t>Hỗ trợ  trợ cấp thôi việc</t>
  </si>
  <si>
    <t xml:space="preserve">Chi  thường xuyên (nguồn 13) </t>
  </si>
  <si>
    <t>a</t>
  </si>
  <si>
    <t xml:space="preserve">- Trợ cấp tết 2022: </t>
  </si>
  <si>
    <t>Gò Vấp, ngày  10   tháng  4  năm 2023</t>
  </si>
  <si>
    <t>GHI CHÚ: NGÂN SÁCH CẤP  2023 GIẢM TIỀN HOẠT ĐỘNG THEO SỐ HỌC SINH 2.067HS*600.000Đ/ HS/NĂM SO VỚI NĂM 2022</t>
  </si>
  <si>
    <t>Gò vấp , ngày 07 tháng 8  Năm 2023</t>
  </si>
  <si>
    <t>CÔNG KHAI THỰC HIỆN DỰ TOÁN THU- CHI NGÂN SÁCH QUÝ 02 NĂM 2023</t>
  </si>
  <si>
    <t xml:space="preserve">        Trường THCS Lý Tự Trọng công khai tình hình thực hiện dự toán thu-chi ngân sách quý 02/2023 như sau:</t>
  </si>
  <si>
    <t>chi quy 1</t>
  </si>
  <si>
    <t>QUÝ 02 NĂM 2023</t>
  </si>
  <si>
    <t>Quý 02/2023</t>
  </si>
  <si>
    <t>Q1</t>
  </si>
  <si>
    <t>Gò Vấp, ngày  07   tháng  8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</si>
</sst>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
    <numFmt numFmtId="166" formatCode="_(* #,##0_);_(* \(#,##0\);_(* &quot;-&quot;??_);_(@_)"/>
    <numFmt numFmtId="167" formatCode="0.0%"/>
  </numFmts>
  <fonts count="25" x14ac:knownFonts="1">
    <font>
      <sz val="11"/>
      <color theme="1"/>
      <name val="Calibri"/>
      <family val="2"/>
      <scheme val="minor"/>
    </font>
    <font>
      <sz val="12"/>
      <color theme="1"/>
      <name val="Times New Roman"/>
      <family val="1"/>
    </font>
    <font>
      <sz val="14"/>
      <color theme="1"/>
      <name val="Times New Roman"/>
      <family val="1"/>
    </font>
    <font>
      <b/>
      <sz val="12"/>
      <color theme="1"/>
      <name val="Times New Roman"/>
      <family val="1"/>
    </font>
    <font>
      <i/>
      <sz val="12"/>
      <color theme="1"/>
      <name val="Times New Roman"/>
      <family val="1"/>
    </font>
    <font>
      <sz val="12"/>
      <name val="Times New Roman"/>
      <family val="1"/>
    </font>
    <font>
      <sz val="12"/>
      <color rgb="FFFF0000"/>
      <name val="Times New Roman"/>
      <family val="1"/>
    </font>
    <font>
      <b/>
      <sz val="14"/>
      <color theme="1"/>
      <name val="Times New Roman"/>
      <family val="1"/>
    </font>
    <font>
      <sz val="11"/>
      <color theme="1"/>
      <name val="Calibri"/>
      <family val="2"/>
      <scheme val="minor"/>
    </font>
    <font>
      <sz val="14"/>
      <color rgb="FFFF0000"/>
      <name val="Times New Roman"/>
      <family val="1"/>
    </font>
    <font>
      <b/>
      <sz val="12"/>
      <color rgb="FFFF0000"/>
      <name val="Times New Roman"/>
      <family val="1"/>
    </font>
    <font>
      <b/>
      <sz val="11"/>
      <color indexed="8"/>
      <name val="Times New Roman"/>
      <family val="1"/>
    </font>
    <font>
      <sz val="11"/>
      <color indexed="8"/>
      <name val="Times New Roman"/>
      <family val="1"/>
    </font>
    <font>
      <sz val="12"/>
      <color theme="1"/>
      <name val="Times New Roman"/>
      <family val="1"/>
      <charset val="163"/>
    </font>
    <font>
      <b/>
      <sz val="12"/>
      <color theme="1"/>
      <name val="Times New Roman"/>
      <family val="1"/>
      <charset val="163"/>
    </font>
    <font>
      <b/>
      <sz val="13"/>
      <color theme="1"/>
      <name val="Times New Roman"/>
      <family val="1"/>
      <charset val="163"/>
    </font>
    <font>
      <b/>
      <sz val="14"/>
      <color theme="1"/>
      <name val="Times New Roman"/>
      <family val="1"/>
      <charset val="163"/>
    </font>
    <font>
      <b/>
      <i/>
      <sz val="12"/>
      <color theme="1"/>
      <name val="Times New Roman"/>
      <family val="1"/>
      <charset val="163"/>
    </font>
    <font>
      <i/>
      <sz val="14"/>
      <color theme="1"/>
      <name val="Times New Roman"/>
      <family val="1"/>
      <charset val="163"/>
    </font>
    <font>
      <sz val="13"/>
      <color theme="1"/>
      <name val="Times New Roman"/>
      <family val="1"/>
      <charset val="163"/>
    </font>
    <font>
      <b/>
      <sz val="11"/>
      <color rgb="FFFA7D00"/>
      <name val="Calibri"/>
      <family val="2"/>
      <scheme val="minor"/>
    </font>
    <font>
      <sz val="14"/>
      <color theme="0"/>
      <name val="Times New Roman"/>
      <family val="1"/>
    </font>
    <font>
      <b/>
      <sz val="11"/>
      <color theme="1"/>
      <name val="Times New Roman"/>
      <family val="1"/>
    </font>
    <font>
      <b/>
      <sz val="11"/>
      <color theme="0"/>
      <name val="Times New Roman"/>
      <family val="1"/>
    </font>
    <font>
      <sz val="11"/>
      <color theme="0"/>
      <name val="Times New Roman"/>
      <family val="1"/>
    </font>
  </fonts>
  <fills count="5">
    <fill>
      <patternFill patternType="none"/>
    </fill>
    <fill>
      <patternFill patternType="gray125"/>
    </fill>
    <fill>
      <patternFill patternType="solid">
        <fgColor indexed="9"/>
      </patternFill>
    </fill>
    <fill>
      <patternFill patternType="solid">
        <fgColor rgb="FFF2F2F2"/>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ashed">
        <color indexed="8"/>
      </top>
      <bottom style="dashed">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s>
  <cellStyleXfs count="4">
    <xf numFmtId="0" fontId="0" fillId="0" borderId="0"/>
    <xf numFmtId="164" fontId="8" fillId="0" borderId="0" applyFont="0" applyFill="0" applyBorder="0" applyAlignment="0" applyProtection="0"/>
    <xf numFmtId="9" fontId="8" fillId="0" borderId="0" applyFont="0" applyFill="0" applyBorder="0" applyAlignment="0" applyProtection="0"/>
    <xf numFmtId="0" fontId="20" fillId="3" borderId="15" applyNumberFormat="0" applyAlignment="0" applyProtection="0"/>
  </cellStyleXfs>
  <cellXfs count="155">
    <xf numFmtId="0" fontId="0" fillId="0" borderId="0" xfId="0"/>
    <xf numFmtId="0" fontId="1" fillId="0" borderId="0" xfId="0" applyFont="1" applyAlignment="1">
      <alignment vertical="center"/>
    </xf>
    <xf numFmtId="0" fontId="3"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vertical="center" wrapText="1"/>
    </xf>
    <xf numFmtId="0" fontId="4" fillId="0" borderId="4"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horizontal="justify" vertical="center" wrapText="1"/>
    </xf>
    <xf numFmtId="0" fontId="4" fillId="0" borderId="4" xfId="0" applyFont="1" applyBorder="1" applyAlignment="1">
      <alignment vertical="center"/>
    </xf>
    <xf numFmtId="0" fontId="4" fillId="0" borderId="0" xfId="0" applyFont="1" applyAlignment="1">
      <alignment vertical="center"/>
    </xf>
    <xf numFmtId="0" fontId="5" fillId="0" borderId="4"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justify" vertical="center" wrapText="1"/>
    </xf>
    <xf numFmtId="0" fontId="4" fillId="0" borderId="0" xfId="0" applyFont="1" applyBorder="1" applyAlignment="1">
      <alignment vertical="center"/>
    </xf>
    <xf numFmtId="0" fontId="1" fillId="0" borderId="5"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wrapText="1"/>
    </xf>
    <xf numFmtId="0" fontId="2" fillId="0" borderId="0" xfId="0" applyFont="1"/>
    <xf numFmtId="0" fontId="7" fillId="0" borderId="0" xfId="0" applyFont="1" applyAlignment="1">
      <alignment vertical="center"/>
    </xf>
    <xf numFmtId="0" fontId="7" fillId="0" borderId="0" xfId="0" applyFont="1" applyAlignment="1">
      <alignment horizontal="center"/>
    </xf>
    <xf numFmtId="0" fontId="2" fillId="0" borderId="0" xfId="0" quotePrefix="1" applyFont="1"/>
    <xf numFmtId="0" fontId="7" fillId="0" borderId="0" xfId="0" applyFont="1"/>
    <xf numFmtId="0" fontId="2" fillId="0" borderId="0" xfId="0" applyFont="1" applyBorder="1"/>
    <xf numFmtId="0" fontId="7" fillId="0" borderId="0" xfId="0" quotePrefix="1" applyFont="1"/>
    <xf numFmtId="0" fontId="9" fillId="0" borderId="0" xfId="0" applyFont="1"/>
    <xf numFmtId="0" fontId="7" fillId="0" borderId="0" xfId="0" applyFont="1" applyAlignment="1"/>
    <xf numFmtId="0" fontId="3" fillId="0" borderId="0" xfId="0" applyFont="1" applyBorder="1"/>
    <xf numFmtId="0" fontId="1" fillId="0" borderId="0" xfId="0" applyFont="1" applyBorder="1"/>
    <xf numFmtId="0" fontId="3" fillId="0" borderId="12" xfId="0" applyFont="1" applyBorder="1" applyAlignment="1">
      <alignment horizontal="center" vertical="center" wrapText="1"/>
    </xf>
    <xf numFmtId="0" fontId="11" fillId="0" borderId="10" xfId="0" applyFont="1" applyFill="1" applyBorder="1" applyAlignment="1">
      <alignment horizontal="center" vertical="center" wrapText="1"/>
    </xf>
    <xf numFmtId="165" fontId="11" fillId="0" borderId="10" xfId="0" applyNumberFormat="1" applyFont="1" applyFill="1" applyBorder="1" applyAlignment="1">
      <alignment horizontal="center" vertical="center" wrapText="1"/>
    </xf>
    <xf numFmtId="0" fontId="11" fillId="2" borderId="11" xfId="0" applyFont="1" applyFill="1" applyBorder="1" applyAlignment="1">
      <alignment horizontal="left" vertical="center" wrapText="1"/>
    </xf>
    <xf numFmtId="166" fontId="11" fillId="2" borderId="11" xfId="1" applyNumberFormat="1" applyFont="1" applyFill="1" applyBorder="1" applyAlignment="1">
      <alignment horizontal="right" vertical="center" wrapText="1"/>
    </xf>
    <xf numFmtId="165" fontId="11" fillId="2" borderId="11" xfId="0" applyNumberFormat="1" applyFont="1" applyFill="1" applyBorder="1" applyAlignment="1">
      <alignment horizontal="left" vertical="center" wrapText="1"/>
    </xf>
    <xf numFmtId="165" fontId="12" fillId="2" borderId="11" xfId="0" applyNumberFormat="1" applyFont="1" applyFill="1" applyBorder="1" applyAlignment="1">
      <alignment horizontal="left" vertical="center" wrapText="1"/>
    </xf>
    <xf numFmtId="0" fontId="12" fillId="2" borderId="11" xfId="0" applyFont="1" applyFill="1" applyBorder="1" applyAlignment="1">
      <alignment horizontal="left" vertical="center" wrapText="1"/>
    </xf>
    <xf numFmtId="166" fontId="12" fillId="2" borderId="11" xfId="1" applyNumberFormat="1" applyFont="1" applyFill="1" applyBorder="1" applyAlignment="1">
      <alignment horizontal="right" vertical="center" wrapText="1"/>
    </xf>
    <xf numFmtId="165" fontId="12" fillId="2" borderId="0" xfId="0" applyNumberFormat="1" applyFont="1" applyFill="1" applyBorder="1" applyAlignment="1">
      <alignment horizontal="left" vertical="center" wrapText="1"/>
    </xf>
    <xf numFmtId="0" fontId="12" fillId="2" borderId="0" xfId="0" applyFont="1" applyFill="1" applyBorder="1" applyAlignment="1">
      <alignment horizontal="left" vertical="center" wrapText="1"/>
    </xf>
    <xf numFmtId="166" fontId="12" fillId="2" borderId="0" xfId="1" applyNumberFormat="1" applyFont="1" applyFill="1" applyBorder="1" applyAlignment="1">
      <alignment horizontal="right" vertical="center" wrapText="1"/>
    </xf>
    <xf numFmtId="0" fontId="1" fillId="0" borderId="0" xfId="0" applyFont="1" applyAlignment="1">
      <alignment horizontal="center" vertical="center"/>
    </xf>
    <xf numFmtId="0" fontId="7" fillId="0" borderId="0" xfId="0" applyFont="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6" fontId="11" fillId="2" borderId="0" xfId="1" applyNumberFormat="1" applyFont="1" applyFill="1" applyBorder="1" applyAlignment="1">
      <alignment horizontal="right" vertical="center" wrapText="1"/>
    </xf>
    <xf numFmtId="0" fontId="1" fillId="0" borderId="0" xfId="0" applyFont="1" applyAlignment="1">
      <alignment horizontal="center" vertical="center"/>
    </xf>
    <xf numFmtId="0" fontId="4"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4" fillId="0" borderId="0" xfId="0" applyFont="1"/>
    <xf numFmtId="0" fontId="13" fillId="0" borderId="0" xfId="0" applyFont="1" applyAlignment="1">
      <alignment horizontal="center"/>
    </xf>
    <xf numFmtId="0" fontId="14" fillId="0" borderId="4" xfId="0" applyFont="1" applyBorder="1" applyAlignment="1">
      <alignment horizontal="center" vertical="center" wrapText="1"/>
    </xf>
    <xf numFmtId="0" fontId="13" fillId="0" borderId="3" xfId="0" applyFont="1" applyBorder="1" applyAlignment="1">
      <alignment horizontal="center" vertical="center"/>
    </xf>
    <xf numFmtId="0" fontId="19" fillId="0" borderId="0" xfId="0" applyFont="1" applyAlignment="1">
      <alignment horizontal="left" wrapText="1"/>
    </xf>
    <xf numFmtId="0" fontId="18" fillId="0" borderId="0" xfId="0" applyFont="1" applyAlignment="1">
      <alignment horizontal="center"/>
    </xf>
    <xf numFmtId="0" fontId="3" fillId="0" borderId="4" xfId="0" applyFont="1" applyBorder="1" applyAlignment="1">
      <alignment horizontal="center" vertical="center" wrapText="1"/>
    </xf>
    <xf numFmtId="0" fontId="13" fillId="0" borderId="4" xfId="0" applyFont="1" applyBorder="1" applyAlignment="1">
      <alignment horizontal="center" vertical="center"/>
    </xf>
    <xf numFmtId="0" fontId="1" fillId="0" borderId="4" xfId="0" quotePrefix="1" applyFont="1" applyBorder="1" applyAlignment="1">
      <alignment horizontal="center" vertical="center" wrapText="1"/>
    </xf>
    <xf numFmtId="0" fontId="4" fillId="0" borderId="0" xfId="0" applyFont="1" applyBorder="1" applyAlignment="1">
      <alignment horizontal="center" vertical="center"/>
    </xf>
    <xf numFmtId="0" fontId="13" fillId="0" borderId="0" xfId="0" applyFont="1" applyAlignment="1">
      <alignment horizontal="center"/>
    </xf>
    <xf numFmtId="0" fontId="14" fillId="0" borderId="0" xfId="0" applyFont="1"/>
    <xf numFmtId="0" fontId="18" fillId="0" borderId="0" xfId="0" applyFont="1" applyAlignment="1">
      <alignment horizontal="center"/>
    </xf>
    <xf numFmtId="0" fontId="19" fillId="0" borderId="0" xfId="0" applyFont="1" applyAlignment="1">
      <alignment horizontal="left" wrapText="1"/>
    </xf>
    <xf numFmtId="0" fontId="7" fillId="0" borderId="0" xfId="0" applyFont="1" applyAlignment="1">
      <alignment horizontal="center"/>
    </xf>
    <xf numFmtId="166" fontId="1" fillId="0" borderId="4" xfId="1" applyNumberFormat="1" applyFont="1" applyBorder="1" applyAlignment="1">
      <alignment vertical="center" wrapText="1"/>
    </xf>
    <xf numFmtId="166" fontId="1" fillId="0" borderId="4" xfId="1" applyNumberFormat="1" applyFont="1" applyBorder="1" applyAlignment="1">
      <alignment horizontal="justify" vertical="center" wrapText="1"/>
    </xf>
    <xf numFmtId="166" fontId="3" fillId="0" borderId="4" xfId="1" applyNumberFormat="1" applyFont="1" applyBorder="1" applyAlignment="1">
      <alignment vertical="center" wrapText="1"/>
    </xf>
    <xf numFmtId="166" fontId="1" fillId="0" borderId="4" xfId="1" applyNumberFormat="1" applyFont="1" applyBorder="1" applyAlignment="1">
      <alignment horizontal="center" vertical="center" wrapText="1"/>
    </xf>
    <xf numFmtId="166" fontId="1" fillId="0" borderId="4" xfId="1" applyNumberFormat="1" applyFont="1" applyBorder="1" applyAlignment="1">
      <alignment vertical="center"/>
    </xf>
    <xf numFmtId="166" fontId="6" fillId="0" borderId="4" xfId="1" applyNumberFormat="1" applyFont="1" applyBorder="1" applyAlignment="1">
      <alignment vertical="center" wrapText="1"/>
    </xf>
    <xf numFmtId="166" fontId="3" fillId="0" borderId="12" xfId="1" applyNumberFormat="1" applyFont="1" applyBorder="1"/>
    <xf numFmtId="166" fontId="1" fillId="0" borderId="12" xfId="1" applyNumberFormat="1" applyFont="1" applyBorder="1"/>
    <xf numFmtId="166" fontId="10" fillId="0" borderId="12" xfId="1" applyNumberFormat="1" applyFont="1" applyBorder="1"/>
    <xf numFmtId="166" fontId="2" fillId="0" borderId="0" xfId="1" applyNumberFormat="1" applyFont="1"/>
    <xf numFmtId="0" fontId="4" fillId="0" borderId="0" xfId="0" applyFont="1" applyBorder="1" applyAlignment="1">
      <alignment horizontal="center" vertical="center"/>
    </xf>
    <xf numFmtId="0" fontId="13" fillId="0" borderId="0" xfId="0" applyFont="1" applyAlignment="1">
      <alignment horizontal="center"/>
    </xf>
    <xf numFmtId="0" fontId="14" fillId="0" borderId="0" xfId="0" applyFont="1"/>
    <xf numFmtId="0" fontId="18" fillId="0" borderId="0" xfId="0" applyFont="1" applyAlignment="1">
      <alignment horizontal="center"/>
    </xf>
    <xf numFmtId="0" fontId="19" fillId="0" borderId="0" xfId="0" applyFont="1" applyAlignment="1">
      <alignment horizontal="left" wrapText="1"/>
    </xf>
    <xf numFmtId="0" fontId="7" fillId="0" borderId="0" xfId="0" applyFont="1" applyAlignment="1">
      <alignment horizontal="center"/>
    </xf>
    <xf numFmtId="166" fontId="4" fillId="0" borderId="4" xfId="1" applyNumberFormat="1" applyFont="1" applyBorder="1" applyAlignment="1">
      <alignment vertical="center"/>
    </xf>
    <xf numFmtId="9" fontId="1" fillId="0" borderId="4" xfId="2" applyFont="1" applyBorder="1" applyAlignment="1">
      <alignment vertical="center"/>
    </xf>
    <xf numFmtId="166" fontId="7" fillId="0" borderId="0" xfId="0" applyNumberFormat="1" applyFont="1"/>
    <xf numFmtId="0" fontId="20" fillId="3" borderId="15" xfId="3"/>
    <xf numFmtId="0" fontId="1" fillId="0" borderId="4" xfId="0" applyNumberFormat="1" applyFont="1" applyBorder="1" applyAlignment="1">
      <alignment vertical="center"/>
    </xf>
    <xf numFmtId="9" fontId="4" fillId="0" borderId="4" xfId="2" applyFont="1" applyBorder="1" applyAlignment="1">
      <alignment vertical="center"/>
    </xf>
    <xf numFmtId="167" fontId="1" fillId="0" borderId="4" xfId="2" applyNumberFormat="1" applyFont="1" applyBorder="1" applyAlignment="1">
      <alignment vertical="center"/>
    </xf>
    <xf numFmtId="166" fontId="1" fillId="4" borderId="4" xfId="1" applyNumberFormat="1" applyFont="1" applyFill="1" applyBorder="1" applyAlignment="1">
      <alignment horizontal="justify" vertical="center" wrapText="1"/>
    </xf>
    <xf numFmtId="0" fontId="21" fillId="0" borderId="0" xfId="0" applyFont="1"/>
    <xf numFmtId="0" fontId="21" fillId="0" borderId="0" xfId="0" quotePrefix="1" applyFont="1" applyBorder="1"/>
    <xf numFmtId="0" fontId="21" fillId="0" borderId="0" xfId="0" applyFont="1" applyBorder="1"/>
    <xf numFmtId="0" fontId="21" fillId="4" borderId="0" xfId="0" applyFont="1" applyFill="1"/>
    <xf numFmtId="0" fontId="21" fillId="4" borderId="0" xfId="0" quotePrefix="1" applyFont="1" applyFill="1" applyBorder="1"/>
    <xf numFmtId="0" fontId="21" fillId="4" borderId="0" xfId="0" applyFont="1" applyFill="1" applyBorder="1"/>
    <xf numFmtId="0" fontId="19" fillId="0" borderId="0" xfId="0" applyFont="1" applyAlignment="1">
      <alignment horizontal="left" wrapText="1"/>
    </xf>
    <xf numFmtId="0" fontId="4" fillId="0" borderId="0" xfId="0" applyFont="1" applyBorder="1" applyAlignment="1">
      <alignment horizontal="center" vertical="center"/>
    </xf>
    <xf numFmtId="0" fontId="13" fillId="0" borderId="0" xfId="0" applyFont="1" applyAlignment="1">
      <alignment horizontal="center"/>
    </xf>
    <xf numFmtId="0" fontId="14" fillId="0" borderId="0" xfId="0" applyFont="1"/>
    <xf numFmtId="0" fontId="18" fillId="0" borderId="0" xfId="0" applyFont="1" applyAlignment="1">
      <alignment horizontal="center"/>
    </xf>
    <xf numFmtId="0" fontId="7" fillId="0" borderId="0" xfId="0" applyFont="1" applyAlignment="1">
      <alignment horizontal="center"/>
    </xf>
    <xf numFmtId="166" fontId="7" fillId="0" borderId="0" xfId="1" applyNumberFormat="1" applyFont="1"/>
    <xf numFmtId="0" fontId="22" fillId="0" borderId="0" xfId="0" quotePrefix="1" applyFont="1"/>
    <xf numFmtId="0" fontId="1" fillId="0" borderId="0" xfId="0" quotePrefix="1" applyFont="1"/>
    <xf numFmtId="166" fontId="23" fillId="2" borderId="0" xfId="1" applyNumberFormat="1" applyFont="1" applyFill="1" applyBorder="1" applyAlignment="1">
      <alignment horizontal="right" vertical="center" wrapText="1"/>
    </xf>
    <xf numFmtId="166" fontId="24" fillId="2" borderId="0" xfId="1" applyNumberFormat="1" applyFont="1" applyFill="1" applyBorder="1" applyAlignment="1">
      <alignment horizontal="right" vertical="center" wrapText="1"/>
    </xf>
    <xf numFmtId="166" fontId="4" fillId="0" borderId="0" xfId="0" applyNumberFormat="1" applyFont="1" applyBorder="1" applyAlignment="1">
      <alignment vertical="center"/>
    </xf>
    <xf numFmtId="166" fontId="1" fillId="0" borderId="0" xfId="0" applyNumberFormat="1" applyFont="1" applyBorder="1" applyAlignment="1">
      <alignment horizontal="justify" vertical="center" wrapText="1"/>
    </xf>
    <xf numFmtId="164" fontId="2" fillId="0" borderId="0" xfId="1" applyFont="1"/>
    <xf numFmtId="9" fontId="4" fillId="0" borderId="4" xfId="2" applyFont="1" applyBorder="1" applyAlignment="1">
      <alignment vertical="center" wrapText="1"/>
    </xf>
    <xf numFmtId="166" fontId="2" fillId="0" borderId="0" xfId="0" applyNumberFormat="1" applyFont="1"/>
    <xf numFmtId="9" fontId="1" fillId="0" borderId="4" xfId="2" applyFont="1" applyBorder="1" applyAlignment="1">
      <alignment vertical="center" wrapText="1"/>
    </xf>
    <xf numFmtId="0" fontId="7" fillId="0" borderId="0" xfId="0" applyFont="1" applyAlignment="1">
      <alignment horizontal="center"/>
    </xf>
    <xf numFmtId="0" fontId="19" fillId="0" borderId="0" xfId="0" applyFont="1" applyAlignment="1">
      <alignment horizontal="left" wrapText="1"/>
    </xf>
    <xf numFmtId="0" fontId="4" fillId="0" borderId="0" xfId="0" applyFont="1" applyBorder="1" applyAlignment="1">
      <alignment horizontal="center" vertical="center"/>
    </xf>
    <xf numFmtId="0" fontId="13" fillId="0" borderId="0" xfId="0" applyFont="1" applyAlignment="1">
      <alignment horizontal="center"/>
    </xf>
    <xf numFmtId="0" fontId="14" fillId="0" borderId="0" xfId="0" applyFont="1"/>
    <xf numFmtId="0" fontId="18" fillId="0" borderId="0" xfId="0" applyFont="1" applyAlignment="1">
      <alignment horizontal="center"/>
    </xf>
    <xf numFmtId="0" fontId="7" fillId="0" borderId="0" xfId="0" applyFont="1" applyAlignment="1">
      <alignment horizontal="center"/>
    </xf>
    <xf numFmtId="166" fontId="21" fillId="0" borderId="0" xfId="0" applyNumberFormat="1" applyFont="1" applyBorder="1"/>
    <xf numFmtId="166" fontId="9" fillId="0" borderId="0" xfId="0" applyNumberFormat="1" applyFont="1" applyBorder="1"/>
    <xf numFmtId="0" fontId="19" fillId="0" borderId="0" xfId="0" applyFont="1" applyAlignment="1">
      <alignment horizontal="left"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4" fillId="0" borderId="0"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3" fillId="0" borderId="0" xfId="0" applyFont="1" applyAlignment="1">
      <alignment horizontal="center"/>
    </xf>
    <xf numFmtId="0" fontId="14" fillId="0" borderId="0" xfId="0" applyFont="1"/>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14" fillId="0" borderId="0" xfId="0" applyFont="1" applyAlignment="1">
      <alignment horizontal="center"/>
    </xf>
    <xf numFmtId="0" fontId="19" fillId="0" borderId="0" xfId="0" applyFont="1" applyAlignment="1">
      <alignment horizontal="left"/>
    </xf>
    <xf numFmtId="0" fontId="11" fillId="0" borderId="6"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8" xfId="0" applyFont="1" applyFill="1" applyBorder="1" applyAlignment="1">
      <alignment horizontal="center" vertical="top" wrapText="1"/>
    </xf>
    <xf numFmtId="0" fontId="2" fillId="0" borderId="0" xfId="0" applyFont="1" applyAlignment="1">
      <alignment horizontal="center"/>
    </xf>
    <xf numFmtId="0" fontId="7" fillId="0" borderId="0" xfId="0" applyFont="1" applyAlignment="1">
      <alignment horizontal="center"/>
    </xf>
    <xf numFmtId="166" fontId="7" fillId="0" borderId="0" xfId="1" quotePrefix="1" applyNumberFormat="1" applyFont="1" applyAlignment="1">
      <alignment horizontal="center"/>
    </xf>
    <xf numFmtId="0" fontId="7" fillId="0" borderId="0" xfId="0" applyFont="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xf>
    <xf numFmtId="0" fontId="3" fillId="0" borderId="14" xfId="0" applyFont="1" applyBorder="1" applyAlignment="1">
      <alignment horizontal="left"/>
    </xf>
    <xf numFmtId="0" fontId="3" fillId="0" borderId="13" xfId="0" applyFont="1" applyBorder="1" applyAlignment="1">
      <alignment horizontal="left" vertical="center"/>
    </xf>
    <xf numFmtId="0" fontId="3" fillId="0" borderId="14" xfId="0" applyFont="1" applyBorder="1" applyAlignment="1">
      <alignment horizontal="left" vertical="center"/>
    </xf>
  </cellXfs>
  <cellStyles count="4">
    <cellStyle name="Calculation" xfId="3" builtinId="2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248150" y="742950"/>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5029200"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641850" y="676275"/>
          <a:ext cx="2562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419100</xdr:colOff>
      <xdr:row>3</xdr:row>
      <xdr:rowOff>47625</xdr:rowOff>
    </xdr:from>
    <xdr:to>
      <xdr:col>5</xdr:col>
      <xdr:colOff>428625</xdr:colOff>
      <xdr:row>3</xdr:row>
      <xdr:rowOff>47625</xdr:rowOff>
    </xdr:to>
    <xdr:cxnSp macro="">
      <xdr:nvCxnSpPr>
        <xdr:cNvPr id="4" name="Straight Connector 3"/>
        <xdr:cNvCxnSpPr/>
      </xdr:nvCxnSpPr>
      <xdr:spPr>
        <a:xfrm>
          <a:off x="4641850" y="676275"/>
          <a:ext cx="2562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448175" y="695325"/>
          <a:ext cx="2447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6"/>
  <sheetViews>
    <sheetView topLeftCell="A33" workbookViewId="0">
      <selection sqref="A1:XFD1048576"/>
    </sheetView>
  </sheetViews>
  <sheetFormatPr defaultColWidth="9" defaultRowHeight="15.75" x14ac:dyDescent="0.25"/>
  <cols>
    <col min="1" max="1" width="6.7109375" style="1" customWidth="1"/>
    <col min="2" max="2" width="35.42578125" style="1" customWidth="1"/>
    <col min="3" max="5" width="18.28515625" style="1" customWidth="1"/>
    <col min="6" max="6" width="19.42578125" style="1" customWidth="1"/>
    <col min="7" max="7" width="9" style="1"/>
    <col min="8" max="8" width="12.140625" style="1" customWidth="1"/>
    <col min="9" max="16384" width="9" style="1"/>
  </cols>
  <sheetData>
    <row r="1" spans="1:7" x14ac:dyDescent="0.25">
      <c r="A1" s="131" t="s">
        <v>133</v>
      </c>
      <c r="B1" s="131"/>
      <c r="C1" s="131"/>
      <c r="D1" s="131"/>
      <c r="E1" s="131"/>
      <c r="F1" s="131"/>
    </row>
    <row r="2" spans="1:7" ht="16.5" x14ac:dyDescent="0.25">
      <c r="A2" s="132" t="s">
        <v>223</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236</v>
      </c>
      <c r="D5" s="136"/>
      <c r="E5" s="136"/>
      <c r="F5" s="136"/>
    </row>
    <row r="6" spans="1:7" ht="18.75" x14ac:dyDescent="0.3">
      <c r="A6" s="100"/>
      <c r="B6" s="100"/>
      <c r="C6" s="101"/>
      <c r="D6" s="101"/>
      <c r="E6" s="101"/>
      <c r="F6" s="101"/>
    </row>
    <row r="7" spans="1:7" x14ac:dyDescent="0.25">
      <c r="A7" s="137" t="s">
        <v>237</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235</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ht="42" customHeight="1" x14ac:dyDescent="0.25">
      <c r="A19" s="3">
        <v>1</v>
      </c>
      <c r="B19" s="4" t="s">
        <v>139</v>
      </c>
      <c r="C19" s="67">
        <f>2000*60000*9</f>
        <v>1080000000</v>
      </c>
      <c r="D19" s="67">
        <v>145947382</v>
      </c>
      <c r="E19" s="84">
        <f>D19/C19</f>
        <v>0.13513646481481481</v>
      </c>
      <c r="F19" s="113" t="s">
        <v>242</v>
      </c>
    </row>
    <row r="20" spans="1:8" x14ac:dyDescent="0.25">
      <c r="A20" s="3">
        <v>2</v>
      </c>
      <c r="B20" s="4" t="s">
        <v>140</v>
      </c>
      <c r="C20" s="67"/>
      <c r="D20" s="68"/>
      <c r="E20" s="84" t="e">
        <f t="shared" ref="E20" si="0">D20/C20</f>
        <v>#DIV/0!</v>
      </c>
      <c r="F20" s="87"/>
    </row>
    <row r="21" spans="1:8" x14ac:dyDescent="0.25">
      <c r="A21" s="3">
        <v>3</v>
      </c>
      <c r="B21" s="4" t="s">
        <v>12</v>
      </c>
      <c r="C21" s="67">
        <f>C19*40/100</f>
        <v>432000000</v>
      </c>
      <c r="D21" s="68"/>
      <c r="E21" s="84">
        <f>D21/C21</f>
        <v>0</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C31+C36</f>
        <v>4018535000</v>
      </c>
      <c r="D30" s="72">
        <f>D31+D36</f>
        <v>158400000</v>
      </c>
      <c r="E30" s="84">
        <f t="shared" ref="E30:E31" si="1">D30/C30</f>
        <v>3.9417349855108891E-2</v>
      </c>
      <c r="F30" s="8"/>
      <c r="H30" s="125" t="s">
        <v>111</v>
      </c>
    </row>
    <row r="31" spans="1:8" ht="26.25" customHeight="1" x14ac:dyDescent="0.25">
      <c r="A31" s="17" t="s">
        <v>4</v>
      </c>
      <c r="B31" s="18" t="s">
        <v>7</v>
      </c>
      <c r="C31" s="72">
        <f>C32+C33+C34</f>
        <v>3858335000</v>
      </c>
      <c r="D31" s="71">
        <f>D32+D33+D34</f>
        <v>0</v>
      </c>
      <c r="E31" s="84">
        <f t="shared" si="1"/>
        <v>0</v>
      </c>
      <c r="F31" s="8"/>
      <c r="H31" s="125"/>
    </row>
    <row r="32" spans="1:8" ht="48.75" customHeight="1" x14ac:dyDescent="0.25">
      <c r="A32" s="17" t="s">
        <v>49</v>
      </c>
      <c r="B32" s="18" t="s">
        <v>249</v>
      </c>
      <c r="C32" s="72"/>
      <c r="D32" s="71">
        <f>'Q,1,2023 TM'!C12</f>
        <v>0</v>
      </c>
      <c r="E32" s="84" t="e">
        <f>D32/C32</f>
        <v>#DIV/0!</v>
      </c>
      <c r="F32" s="111" t="s">
        <v>225</v>
      </c>
      <c r="H32" s="125"/>
    </row>
    <row r="33" spans="1:8" ht="47.25" x14ac:dyDescent="0.25">
      <c r="A33" s="17" t="s">
        <v>50</v>
      </c>
      <c r="B33" s="18" t="s">
        <v>48</v>
      </c>
      <c r="C33" s="72">
        <v>124020000</v>
      </c>
      <c r="D33" s="71">
        <f>'Q,1,2023 TM'!D12</f>
        <v>0</v>
      </c>
      <c r="E33" s="84">
        <f>D33/C33</f>
        <v>0</v>
      </c>
      <c r="F33" s="88"/>
      <c r="H33" s="125"/>
    </row>
    <row r="34" spans="1:8" ht="21.75" customHeight="1" x14ac:dyDescent="0.25">
      <c r="A34" s="17" t="s">
        <v>239</v>
      </c>
      <c r="B34" s="18" t="s">
        <v>240</v>
      </c>
      <c r="C34" s="72">
        <v>3734315000</v>
      </c>
      <c r="D34" s="71">
        <f>'Q,1,2023 TM'!D13</f>
        <v>0</v>
      </c>
      <c r="E34" s="84">
        <f>D34/C34</f>
        <v>0</v>
      </c>
      <c r="F34" s="88"/>
      <c r="H34" s="125"/>
    </row>
    <row r="35" spans="1:8" ht="47.25" customHeight="1" x14ac:dyDescent="0.25">
      <c r="A35" s="17" t="s">
        <v>5</v>
      </c>
      <c r="B35" s="18" t="s">
        <v>19</v>
      </c>
      <c r="C35" s="72">
        <f>C36+C63</f>
        <v>14530497000</v>
      </c>
      <c r="D35" s="72">
        <f>D36+D63</f>
        <v>2322212289</v>
      </c>
      <c r="E35" s="84">
        <f>D35/C35</f>
        <v>0.1598164391073478</v>
      </c>
      <c r="F35" s="8"/>
      <c r="H35" s="125"/>
    </row>
    <row r="36" spans="1:8" ht="47.25" customHeight="1" x14ac:dyDescent="0.25">
      <c r="A36" s="17" t="s">
        <v>250</v>
      </c>
      <c r="B36" s="18" t="s">
        <v>226</v>
      </c>
      <c r="C36" s="72">
        <v>160200000</v>
      </c>
      <c r="D36" s="71">
        <f>160200000-1800000</f>
        <v>158400000</v>
      </c>
      <c r="E36" s="84">
        <f>D36/C36</f>
        <v>0.9887640449438202</v>
      </c>
      <c r="F36" s="8"/>
      <c r="H36" s="125"/>
    </row>
    <row r="37" spans="1:8" hidden="1" x14ac:dyDescent="0.25">
      <c r="A37" s="17"/>
      <c r="B37" s="60" t="s">
        <v>141</v>
      </c>
      <c r="C37" s="18"/>
      <c r="D37" s="6"/>
      <c r="E37" s="84" t="e">
        <f t="shared" ref="E37:E62" si="2">D37/C37</f>
        <v>#DIV/0!</v>
      </c>
      <c r="F37" s="8"/>
      <c r="H37" s="125"/>
    </row>
    <row r="38" spans="1:8" hidden="1" x14ac:dyDescent="0.25">
      <c r="A38" s="17"/>
      <c r="B38" s="18" t="s">
        <v>51</v>
      </c>
      <c r="C38" s="18"/>
      <c r="D38" s="6"/>
      <c r="E38" s="84" t="e">
        <f t="shared" si="2"/>
        <v>#DIV/0!</v>
      </c>
      <c r="F38" s="8"/>
      <c r="H38" s="125"/>
    </row>
    <row r="39" spans="1:8" hidden="1" x14ac:dyDescent="0.25">
      <c r="A39" s="3">
        <v>4</v>
      </c>
      <c r="B39" s="4" t="s">
        <v>21</v>
      </c>
      <c r="C39" s="4"/>
      <c r="D39" s="6"/>
      <c r="E39" s="84" t="e">
        <f t="shared" si="2"/>
        <v>#DIV/0!</v>
      </c>
      <c r="F39" s="8"/>
    </row>
    <row r="40" spans="1:8" hidden="1" x14ac:dyDescent="0.25">
      <c r="A40" s="3" t="s">
        <v>22</v>
      </c>
      <c r="B40" s="4" t="s">
        <v>7</v>
      </c>
      <c r="C40" s="4"/>
      <c r="D40" s="6"/>
      <c r="E40" s="84" t="e">
        <f t="shared" si="2"/>
        <v>#DIV/0!</v>
      </c>
      <c r="F40" s="8"/>
    </row>
    <row r="41" spans="1:8" hidden="1" x14ac:dyDescent="0.25">
      <c r="A41" s="3" t="s">
        <v>23</v>
      </c>
      <c r="B41" s="4" t="s">
        <v>19</v>
      </c>
      <c r="C41" s="4"/>
      <c r="D41" s="6"/>
      <c r="E41" s="84" t="e">
        <f t="shared" si="2"/>
        <v>#DIV/0!</v>
      </c>
      <c r="F41" s="8"/>
    </row>
    <row r="42" spans="1:8" hidden="1" x14ac:dyDescent="0.25">
      <c r="A42" s="3">
        <v>5</v>
      </c>
      <c r="B42" s="4" t="s">
        <v>24</v>
      </c>
      <c r="C42" s="4"/>
      <c r="D42" s="6"/>
      <c r="E42" s="84" t="e">
        <f t="shared" si="2"/>
        <v>#DIV/0!</v>
      </c>
      <c r="F42" s="8"/>
    </row>
    <row r="43" spans="1:8" hidden="1" x14ac:dyDescent="0.25">
      <c r="A43" s="3" t="s">
        <v>25</v>
      </c>
      <c r="B43" s="4" t="s">
        <v>7</v>
      </c>
      <c r="C43" s="4"/>
      <c r="D43" s="6"/>
      <c r="E43" s="84" t="e">
        <f t="shared" si="2"/>
        <v>#DIV/0!</v>
      </c>
      <c r="F43" s="8"/>
    </row>
    <row r="44" spans="1:8" hidden="1" x14ac:dyDescent="0.25">
      <c r="A44" s="3" t="s">
        <v>26</v>
      </c>
      <c r="B44" s="4" t="s">
        <v>19</v>
      </c>
      <c r="C44" s="4"/>
      <c r="D44" s="6"/>
      <c r="E44" s="84" t="e">
        <f t="shared" si="2"/>
        <v>#DIV/0!</v>
      </c>
      <c r="F44" s="8"/>
    </row>
    <row r="45" spans="1:8" hidden="1" x14ac:dyDescent="0.25">
      <c r="A45" s="3">
        <v>6</v>
      </c>
      <c r="B45" s="4" t="s">
        <v>27</v>
      </c>
      <c r="C45" s="4"/>
      <c r="D45" s="6"/>
      <c r="E45" s="84" t="e">
        <f t="shared" si="2"/>
        <v>#DIV/0!</v>
      </c>
      <c r="F45" s="8"/>
    </row>
    <row r="46" spans="1:8" hidden="1" x14ac:dyDescent="0.25">
      <c r="A46" s="3" t="s">
        <v>28</v>
      </c>
      <c r="B46" s="4" t="s">
        <v>7</v>
      </c>
      <c r="C46" s="4"/>
      <c r="D46" s="6"/>
      <c r="E46" s="84" t="e">
        <f t="shared" si="2"/>
        <v>#DIV/0!</v>
      </c>
      <c r="F46" s="8"/>
    </row>
    <row r="47" spans="1:8" hidden="1" x14ac:dyDescent="0.25">
      <c r="A47" s="3" t="s">
        <v>29</v>
      </c>
      <c r="B47" s="4" t="s">
        <v>19</v>
      </c>
      <c r="C47" s="4"/>
      <c r="D47" s="6"/>
      <c r="E47" s="84" t="e">
        <f t="shared" si="2"/>
        <v>#DIV/0!</v>
      </c>
      <c r="F47" s="8"/>
    </row>
    <row r="48" spans="1:8" hidden="1" x14ac:dyDescent="0.25">
      <c r="A48" s="3">
        <v>7</v>
      </c>
      <c r="B48" s="4" t="s">
        <v>30</v>
      </c>
      <c r="C48" s="4"/>
      <c r="D48" s="6"/>
      <c r="E48" s="84" t="e">
        <f t="shared" si="2"/>
        <v>#DIV/0!</v>
      </c>
      <c r="F48" s="8"/>
    </row>
    <row r="49" spans="1:7" hidden="1" x14ac:dyDescent="0.25">
      <c r="A49" s="3" t="s">
        <v>31</v>
      </c>
      <c r="B49" s="4" t="s">
        <v>7</v>
      </c>
      <c r="C49" s="4"/>
      <c r="D49" s="6"/>
      <c r="E49" s="84" t="e">
        <f t="shared" si="2"/>
        <v>#DIV/0!</v>
      </c>
      <c r="F49" s="8"/>
    </row>
    <row r="50" spans="1:7" hidden="1" x14ac:dyDescent="0.25">
      <c r="A50" s="3" t="s">
        <v>32</v>
      </c>
      <c r="B50" s="4" t="s">
        <v>19</v>
      </c>
      <c r="C50" s="4"/>
      <c r="D50" s="6"/>
      <c r="E50" s="84" t="e">
        <f t="shared" si="2"/>
        <v>#DIV/0!</v>
      </c>
      <c r="F50" s="8"/>
    </row>
    <row r="51" spans="1:7" hidden="1" x14ac:dyDescent="0.25">
      <c r="A51" s="3">
        <v>8</v>
      </c>
      <c r="B51" s="4" t="s">
        <v>33</v>
      </c>
      <c r="C51" s="4"/>
      <c r="D51" s="6"/>
      <c r="E51" s="84" t="e">
        <f t="shared" si="2"/>
        <v>#DIV/0!</v>
      </c>
      <c r="F51" s="8"/>
    </row>
    <row r="52" spans="1:7" hidden="1" x14ac:dyDescent="0.25">
      <c r="A52" s="3" t="s">
        <v>34</v>
      </c>
      <c r="B52" s="4" t="s">
        <v>7</v>
      </c>
      <c r="C52" s="4"/>
      <c r="D52" s="6"/>
      <c r="E52" s="84" t="e">
        <f t="shared" si="2"/>
        <v>#DIV/0!</v>
      </c>
      <c r="F52" s="8"/>
    </row>
    <row r="53" spans="1:7" hidden="1" x14ac:dyDescent="0.25">
      <c r="A53" s="3" t="s">
        <v>35</v>
      </c>
      <c r="B53" s="4" t="s">
        <v>19</v>
      </c>
      <c r="C53" s="4"/>
      <c r="D53" s="6"/>
      <c r="E53" s="84" t="e">
        <f t="shared" si="2"/>
        <v>#DIV/0!</v>
      </c>
      <c r="F53" s="8"/>
    </row>
    <row r="54" spans="1:7" ht="31.5" hidden="1" x14ac:dyDescent="0.25">
      <c r="A54" s="3">
        <v>9</v>
      </c>
      <c r="B54" s="4" t="s">
        <v>36</v>
      </c>
      <c r="C54" s="4"/>
      <c r="D54" s="6"/>
      <c r="E54" s="84" t="e">
        <f t="shared" si="2"/>
        <v>#DIV/0!</v>
      </c>
      <c r="F54" s="8"/>
    </row>
    <row r="55" spans="1:7" hidden="1" x14ac:dyDescent="0.25">
      <c r="A55" s="3" t="s">
        <v>37</v>
      </c>
      <c r="B55" s="4" t="s">
        <v>7</v>
      </c>
      <c r="C55" s="4"/>
      <c r="D55" s="6"/>
      <c r="E55" s="84" t="e">
        <f t="shared" si="2"/>
        <v>#DIV/0!</v>
      </c>
      <c r="F55" s="8"/>
    </row>
    <row r="56" spans="1:7" hidden="1" x14ac:dyDescent="0.25">
      <c r="A56" s="3" t="s">
        <v>38</v>
      </c>
      <c r="B56" s="4" t="s">
        <v>19</v>
      </c>
      <c r="C56" s="4"/>
      <c r="D56" s="6"/>
      <c r="E56" s="84" t="e">
        <f t="shared" si="2"/>
        <v>#DIV/0!</v>
      </c>
      <c r="F56" s="8"/>
    </row>
    <row r="57" spans="1:7" hidden="1" x14ac:dyDescent="0.25">
      <c r="A57" s="3">
        <v>10</v>
      </c>
      <c r="B57" s="4" t="s">
        <v>39</v>
      </c>
      <c r="C57" s="4"/>
      <c r="D57" s="6"/>
      <c r="E57" s="84" t="e">
        <f t="shared" si="2"/>
        <v>#DIV/0!</v>
      </c>
      <c r="F57" s="8"/>
    </row>
    <row r="58" spans="1:7" hidden="1" x14ac:dyDescent="0.25">
      <c r="A58" s="3" t="s">
        <v>40</v>
      </c>
      <c r="B58" s="4" t="s">
        <v>7</v>
      </c>
      <c r="C58" s="4"/>
      <c r="D58" s="6"/>
      <c r="E58" s="84" t="e">
        <f t="shared" si="2"/>
        <v>#DIV/0!</v>
      </c>
      <c r="F58" s="8"/>
    </row>
    <row r="59" spans="1:7" hidden="1" x14ac:dyDescent="0.25">
      <c r="A59" s="3" t="s">
        <v>41</v>
      </c>
      <c r="B59" s="4" t="s">
        <v>19</v>
      </c>
      <c r="C59" s="4"/>
      <c r="D59" s="6"/>
      <c r="E59" s="84" t="e">
        <f t="shared" si="2"/>
        <v>#DIV/0!</v>
      </c>
      <c r="F59" s="8"/>
    </row>
    <row r="60" spans="1:7" hidden="1" x14ac:dyDescent="0.25">
      <c r="A60" s="3">
        <v>11</v>
      </c>
      <c r="B60" s="7" t="s">
        <v>42</v>
      </c>
      <c r="C60" s="7"/>
      <c r="D60" s="6"/>
      <c r="E60" s="84" t="e">
        <f t="shared" si="2"/>
        <v>#DIV/0!</v>
      </c>
      <c r="F60" s="8"/>
      <c r="G60" s="9"/>
    </row>
    <row r="61" spans="1:7" hidden="1" x14ac:dyDescent="0.25">
      <c r="A61" s="3">
        <v>1</v>
      </c>
      <c r="B61" s="4" t="s">
        <v>43</v>
      </c>
      <c r="C61" s="4"/>
      <c r="D61" s="6"/>
      <c r="E61" s="84" t="e">
        <f t="shared" si="2"/>
        <v>#DIV/0!</v>
      </c>
      <c r="F61" s="8"/>
      <c r="G61" s="98"/>
    </row>
    <row r="62" spans="1:7" hidden="1" x14ac:dyDescent="0.25">
      <c r="A62" s="3">
        <v>2</v>
      </c>
      <c r="B62" s="7" t="s">
        <v>42</v>
      </c>
      <c r="C62" s="7"/>
      <c r="D62" s="8"/>
      <c r="E62" s="84" t="e">
        <f t="shared" si="2"/>
        <v>#DIV/0!</v>
      </c>
      <c r="F62" s="6"/>
    </row>
    <row r="63" spans="1:7" ht="48.75" customHeight="1" x14ac:dyDescent="0.25">
      <c r="A63" s="17" t="s">
        <v>50</v>
      </c>
      <c r="B63" s="18" t="s">
        <v>241</v>
      </c>
      <c r="C63" s="72">
        <v>14370297000</v>
      </c>
      <c r="D63" s="71">
        <f>2322212289-158400000</f>
        <v>2163812289</v>
      </c>
      <c r="E63" s="84">
        <f>D63/C63</f>
        <v>0.15057533529056497</v>
      </c>
      <c r="F63" s="111" t="s">
        <v>225</v>
      </c>
    </row>
    <row r="64" spans="1:7" ht="76.5" customHeight="1" x14ac:dyDescent="0.25">
      <c r="A64" s="13"/>
      <c r="B64" s="128" t="s">
        <v>253</v>
      </c>
      <c r="C64" s="128"/>
      <c r="D64" s="128"/>
      <c r="E64" s="128"/>
      <c r="F64" s="128"/>
    </row>
    <row r="65" spans="4:6" x14ac:dyDescent="0.25">
      <c r="D65" s="126" t="s">
        <v>238</v>
      </c>
      <c r="E65" s="126"/>
      <c r="F65" s="126"/>
    </row>
    <row r="66" spans="4:6" x14ac:dyDescent="0.25">
      <c r="D66" s="127" t="s">
        <v>45</v>
      </c>
      <c r="E66" s="127"/>
      <c r="F66" s="127"/>
    </row>
  </sheetData>
  <mergeCells count="18">
    <mergeCell ref="A12:F12"/>
    <mergeCell ref="A1:F1"/>
    <mergeCell ref="A2:B2"/>
    <mergeCell ref="C2:F2"/>
    <mergeCell ref="A3:B3"/>
    <mergeCell ref="C3:F3"/>
    <mergeCell ref="C4:F4"/>
    <mergeCell ref="C5:F5"/>
    <mergeCell ref="A7:F7"/>
    <mergeCell ref="A8:F8"/>
    <mergeCell ref="A9:F9"/>
    <mergeCell ref="A11:F11"/>
    <mergeCell ref="A13:F13"/>
    <mergeCell ref="E15:F15"/>
    <mergeCell ref="H30:H38"/>
    <mergeCell ref="D65:F65"/>
    <mergeCell ref="D66:F66"/>
    <mergeCell ref="B64:F64"/>
  </mergeCells>
  <pageMargins left="0.7" right="0.7" top="0.75" bottom="0.75" header="0.3" footer="0.3"/>
  <pageSetup paperSize="9" scale="75"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topLeftCell="A71"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198</v>
      </c>
      <c r="B4" s="144"/>
      <c r="C4" s="144"/>
      <c r="D4" s="144"/>
      <c r="E4" s="144"/>
      <c r="F4" s="144"/>
      <c r="G4" s="144"/>
      <c r="H4" s="27"/>
      <c r="I4" s="27"/>
      <c r="J4" s="27"/>
      <c r="K4" s="27"/>
      <c r="L4" s="27"/>
      <c r="M4" s="27"/>
      <c r="N4" s="27"/>
      <c r="O4" s="27"/>
    </row>
    <row r="5" spans="1:15" x14ac:dyDescent="0.3">
      <c r="A5" s="102"/>
      <c r="B5" s="102"/>
      <c r="C5" s="102"/>
      <c r="D5" s="102"/>
      <c r="E5" s="102"/>
      <c r="F5" s="102"/>
      <c r="G5" s="102"/>
      <c r="H5" s="27"/>
      <c r="I5" s="27"/>
      <c r="J5" s="27"/>
      <c r="K5" s="27"/>
      <c r="L5" s="27"/>
      <c r="M5" s="27"/>
      <c r="N5" s="27"/>
      <c r="O5" s="27"/>
    </row>
    <row r="6" spans="1:15" x14ac:dyDescent="0.3">
      <c r="A6" s="23" t="s">
        <v>184</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185</v>
      </c>
      <c r="B9" s="150"/>
      <c r="C9" s="73">
        <v>25757047</v>
      </c>
      <c r="D9" s="73">
        <v>35595667</v>
      </c>
      <c r="E9" s="73">
        <v>783813627</v>
      </c>
      <c r="F9" s="73"/>
      <c r="G9" s="73">
        <f>C9+D9+F9+E9</f>
        <v>845166341</v>
      </c>
    </row>
    <row r="10" spans="1:15" x14ac:dyDescent="0.3">
      <c r="A10" s="151" t="s">
        <v>186</v>
      </c>
      <c r="B10" s="152"/>
      <c r="C10" s="74">
        <v>5527189000</v>
      </c>
      <c r="D10" s="74">
        <v>989707000</v>
      </c>
      <c r="E10" s="74">
        <f>1984797000-1144262000</f>
        <v>840535000</v>
      </c>
      <c r="F10" s="74">
        <f>403817595+72000000+1227000</f>
        <v>477044595</v>
      </c>
      <c r="G10" s="73">
        <f t="shared" ref="G10:G15" si="0">C10+D10+F10+E10</f>
        <v>7834475595</v>
      </c>
    </row>
    <row r="11" spans="1:15" x14ac:dyDescent="0.3">
      <c r="A11" s="151" t="s">
        <v>56</v>
      </c>
      <c r="B11" s="152"/>
      <c r="C11" s="73">
        <f>SUM(C12:C15)</f>
        <v>3899707027</v>
      </c>
      <c r="D11" s="73">
        <f>SUM(D12:D15)</f>
        <v>644940196</v>
      </c>
      <c r="E11" s="73">
        <f t="shared" ref="E11:F11" si="1">SUM(E12:E15)</f>
        <v>350285387</v>
      </c>
      <c r="F11" s="73">
        <f t="shared" si="1"/>
        <v>447770803</v>
      </c>
      <c r="G11" s="73">
        <f t="shared" si="0"/>
        <v>5342703413</v>
      </c>
    </row>
    <row r="12" spans="1:15" x14ac:dyDescent="0.3">
      <c r="A12" s="151" t="s">
        <v>112</v>
      </c>
      <c r="B12" s="152"/>
      <c r="C12" s="74">
        <v>1322157395</v>
      </c>
      <c r="D12" s="74">
        <v>210922012</v>
      </c>
      <c r="E12" s="74">
        <v>0</v>
      </c>
      <c r="F12" s="74">
        <v>72000000</v>
      </c>
      <c r="G12" s="73">
        <f t="shared" si="0"/>
        <v>1605079407</v>
      </c>
    </row>
    <row r="13" spans="1:15" x14ac:dyDescent="0.3">
      <c r="A13" s="151" t="s">
        <v>113</v>
      </c>
      <c r="B13" s="152"/>
      <c r="C13" s="74">
        <v>1328609399</v>
      </c>
      <c r="D13" s="74">
        <f>205097923+165819</f>
        <v>205263742</v>
      </c>
      <c r="E13" s="74">
        <v>119391997</v>
      </c>
      <c r="F13" s="74">
        <v>374543803</v>
      </c>
      <c r="G13" s="73">
        <f t="shared" si="0"/>
        <v>2027808941</v>
      </c>
    </row>
    <row r="14" spans="1:15" x14ac:dyDescent="0.3">
      <c r="A14" s="151" t="s">
        <v>114</v>
      </c>
      <c r="B14" s="152"/>
      <c r="C14" s="74">
        <v>1248940233</v>
      </c>
      <c r="D14" s="74">
        <v>228754442</v>
      </c>
      <c r="E14" s="74">
        <v>230893390</v>
      </c>
      <c r="F14" s="74">
        <v>1227000</v>
      </c>
      <c r="G14" s="73">
        <f t="shared" si="0"/>
        <v>1709815065</v>
      </c>
    </row>
    <row r="15" spans="1:15" x14ac:dyDescent="0.3">
      <c r="A15" s="151" t="s">
        <v>121</v>
      </c>
      <c r="B15" s="152"/>
      <c r="C15" s="74"/>
      <c r="D15" s="74"/>
      <c r="E15" s="74"/>
      <c r="F15" s="74"/>
      <c r="G15" s="73">
        <f t="shared" si="0"/>
        <v>0</v>
      </c>
    </row>
    <row r="16" spans="1:15" x14ac:dyDescent="0.3">
      <c r="A16" s="153" t="s">
        <v>115</v>
      </c>
      <c r="B16" s="154"/>
      <c r="C16" s="73">
        <f>C9+C10-C11</f>
        <v>1653239020</v>
      </c>
      <c r="D16" s="73">
        <f>D9+D10-D11</f>
        <v>380362471</v>
      </c>
      <c r="E16" s="73">
        <f>E9+E10-E11</f>
        <v>1274063240</v>
      </c>
      <c r="F16" s="73">
        <f>F9+F10-F11</f>
        <v>29273792</v>
      </c>
      <c r="G16" s="75">
        <f>C16+D16+E16+F16</f>
        <v>3336938523</v>
      </c>
    </row>
    <row r="17" spans="1:7" ht="11.25" customHeight="1" x14ac:dyDescent="0.3">
      <c r="A17" s="28"/>
      <c r="B17" s="29"/>
      <c r="C17" s="29"/>
      <c r="D17" s="29"/>
      <c r="E17" s="29"/>
      <c r="F17" s="29"/>
      <c r="G17" s="29"/>
    </row>
    <row r="18" spans="1:7" x14ac:dyDescent="0.3">
      <c r="A18" s="23" t="s">
        <v>109</v>
      </c>
    </row>
    <row r="19" spans="1:7" x14ac:dyDescent="0.3">
      <c r="A19" s="104" t="s">
        <v>52</v>
      </c>
      <c r="B19" s="22"/>
      <c r="C19" s="145">
        <f>C14</f>
        <v>1248940233</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200</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106"/>
      <c r="F24" s="24"/>
    </row>
    <row r="25" spans="1:7" x14ac:dyDescent="0.3">
      <c r="A25" s="35">
        <v>6000</v>
      </c>
      <c r="B25" s="33" t="s">
        <v>63</v>
      </c>
      <c r="C25" s="34">
        <f>C26+C27+C28</f>
        <v>429579648</v>
      </c>
      <c r="D25" s="34">
        <f>D26+D27+D28</f>
        <v>1333828615</v>
      </c>
      <c r="E25" s="106">
        <v>904248967</v>
      </c>
      <c r="F25" s="24"/>
    </row>
    <row r="26" spans="1:7" ht="30" x14ac:dyDescent="0.3">
      <c r="A26" s="36">
        <v>6001</v>
      </c>
      <c r="B26" s="37" t="s">
        <v>64</v>
      </c>
      <c r="C26" s="38">
        <v>408272646</v>
      </c>
      <c r="D26" s="38">
        <f>C26+E26</f>
        <v>1262010614</v>
      </c>
      <c r="E26" s="107">
        <v>853737968</v>
      </c>
      <c r="F26" s="24"/>
    </row>
    <row r="27" spans="1:7" ht="30" x14ac:dyDescent="0.3">
      <c r="A27" s="36">
        <v>6002</v>
      </c>
      <c r="B27" s="37" t="s">
        <v>65</v>
      </c>
      <c r="C27" s="38">
        <v>0</v>
      </c>
      <c r="D27" s="38">
        <f t="shared" ref="D27:D73" si="2">C27+E27</f>
        <v>0</v>
      </c>
      <c r="E27" s="107">
        <v>0</v>
      </c>
      <c r="F27" s="24"/>
    </row>
    <row r="28" spans="1:7" ht="30" x14ac:dyDescent="0.3">
      <c r="A28" s="36">
        <v>6003</v>
      </c>
      <c r="B28" s="37" t="s">
        <v>66</v>
      </c>
      <c r="C28" s="38">
        <v>21307002</v>
      </c>
      <c r="D28" s="38">
        <f t="shared" si="2"/>
        <v>71818001</v>
      </c>
      <c r="E28" s="107">
        <v>50510999</v>
      </c>
      <c r="F28" s="24"/>
    </row>
    <row r="29" spans="1:7" ht="42.75" x14ac:dyDescent="0.3">
      <c r="A29" s="35">
        <v>6050</v>
      </c>
      <c r="B29" s="33" t="s">
        <v>67</v>
      </c>
      <c r="C29" s="34">
        <f>C30</f>
        <v>72235200</v>
      </c>
      <c r="D29" s="34">
        <f t="shared" si="2"/>
        <v>292425612</v>
      </c>
      <c r="E29" s="106">
        <v>220190412</v>
      </c>
      <c r="F29" s="24"/>
    </row>
    <row r="30" spans="1:7" ht="45" x14ac:dyDescent="0.3">
      <c r="A30" s="36">
        <v>6051</v>
      </c>
      <c r="B30" s="37" t="s">
        <v>67</v>
      </c>
      <c r="C30" s="38">
        <v>72235200</v>
      </c>
      <c r="D30" s="38">
        <f t="shared" si="2"/>
        <v>292425612</v>
      </c>
      <c r="E30" s="107">
        <v>220190412</v>
      </c>
      <c r="F30" s="24"/>
    </row>
    <row r="31" spans="1:7" x14ac:dyDescent="0.3">
      <c r="A31" s="35">
        <v>6100</v>
      </c>
      <c r="B31" s="33" t="s">
        <v>68</v>
      </c>
      <c r="C31" s="34">
        <f>C32+C33+C34+C35+C36+C37+C38</f>
        <v>320545402</v>
      </c>
      <c r="D31" s="34">
        <f t="shared" si="2"/>
        <v>871515145</v>
      </c>
      <c r="E31" s="106">
        <v>550969743</v>
      </c>
      <c r="F31" s="24"/>
    </row>
    <row r="32" spans="1:7" x14ac:dyDescent="0.3">
      <c r="A32" s="36">
        <v>6101</v>
      </c>
      <c r="B32" s="37" t="s">
        <v>69</v>
      </c>
      <c r="C32" s="38">
        <v>7986000</v>
      </c>
      <c r="D32" s="38">
        <f t="shared" si="2"/>
        <v>23958000</v>
      </c>
      <c r="E32" s="107">
        <v>15972000</v>
      </c>
      <c r="F32" s="24"/>
    </row>
    <row r="33" spans="1:6" x14ac:dyDescent="0.3">
      <c r="A33" s="36">
        <v>6105</v>
      </c>
      <c r="B33" s="37" t="s">
        <v>70</v>
      </c>
      <c r="C33" s="38">
        <v>100844269</v>
      </c>
      <c r="D33" s="38">
        <f t="shared" si="2"/>
        <v>171089990</v>
      </c>
      <c r="E33" s="107">
        <v>70245721</v>
      </c>
      <c r="F33" s="24"/>
    </row>
    <row r="34" spans="1:6" x14ac:dyDescent="0.3">
      <c r="A34" s="36">
        <v>6112</v>
      </c>
      <c r="B34" s="37" t="s">
        <v>71</v>
      </c>
      <c r="C34" s="38">
        <v>142080214</v>
      </c>
      <c r="D34" s="38">
        <f t="shared" si="2"/>
        <v>445230052</v>
      </c>
      <c r="E34" s="107">
        <v>303149838</v>
      </c>
      <c r="F34" s="24"/>
    </row>
    <row r="35" spans="1:6" ht="30" x14ac:dyDescent="0.3">
      <c r="A35" s="36">
        <v>6113</v>
      </c>
      <c r="B35" s="37" t="s">
        <v>72</v>
      </c>
      <c r="C35" s="38">
        <v>745000</v>
      </c>
      <c r="D35" s="38">
        <f t="shared" si="2"/>
        <v>4321000</v>
      </c>
      <c r="E35" s="107">
        <v>3576000</v>
      </c>
      <c r="F35" s="24"/>
    </row>
    <row r="36" spans="1:6" x14ac:dyDescent="0.3">
      <c r="A36" s="36">
        <v>6115</v>
      </c>
      <c r="B36" s="37" t="s">
        <v>73</v>
      </c>
      <c r="C36" s="38">
        <v>68889919</v>
      </c>
      <c r="D36" s="38">
        <f t="shared" si="2"/>
        <v>226916103</v>
      </c>
      <c r="E36" s="107">
        <v>158026184</v>
      </c>
      <c r="F36" s="24"/>
    </row>
    <row r="37" spans="1:6" ht="30" x14ac:dyDescent="0.3">
      <c r="A37" s="36">
        <v>6117</v>
      </c>
      <c r="B37" s="37" t="s">
        <v>74</v>
      </c>
      <c r="C37" s="38">
        <v>0</v>
      </c>
      <c r="D37" s="38">
        <f t="shared" si="2"/>
        <v>0</v>
      </c>
      <c r="E37" s="107">
        <v>0</v>
      </c>
      <c r="F37" s="24"/>
    </row>
    <row r="38" spans="1:6" x14ac:dyDescent="0.3">
      <c r="A38" s="36">
        <v>6149</v>
      </c>
      <c r="B38" s="37" t="s">
        <v>75</v>
      </c>
      <c r="C38" s="38">
        <v>0</v>
      </c>
      <c r="D38" s="38">
        <f t="shared" si="2"/>
        <v>0</v>
      </c>
      <c r="E38" s="107">
        <v>0</v>
      </c>
      <c r="F38" s="24"/>
    </row>
    <row r="39" spans="1:6" hidden="1" x14ac:dyDescent="0.3">
      <c r="A39" s="35">
        <v>6200</v>
      </c>
      <c r="B39" s="33" t="s">
        <v>150</v>
      </c>
      <c r="C39" s="34"/>
      <c r="D39" s="38">
        <f t="shared" si="2"/>
        <v>0</v>
      </c>
      <c r="E39" s="106">
        <v>0</v>
      </c>
      <c r="F39" s="24"/>
    </row>
    <row r="40" spans="1:6" hidden="1" x14ac:dyDescent="0.3">
      <c r="A40" s="36">
        <v>6201</v>
      </c>
      <c r="B40" s="37" t="s">
        <v>151</v>
      </c>
      <c r="C40" s="38"/>
      <c r="D40" s="38">
        <f t="shared" si="2"/>
        <v>0</v>
      </c>
      <c r="E40" s="107">
        <v>0</v>
      </c>
      <c r="F40" s="24"/>
    </row>
    <row r="41" spans="1:6" x14ac:dyDescent="0.3">
      <c r="A41" s="35">
        <v>6300</v>
      </c>
      <c r="B41" s="33" t="s">
        <v>76</v>
      </c>
      <c r="C41" s="34">
        <f>SUM(C42:C45)</f>
        <v>135728103</v>
      </c>
      <c r="D41" s="34">
        <f t="shared" si="2"/>
        <v>440330284</v>
      </c>
      <c r="E41" s="106">
        <v>304602181</v>
      </c>
      <c r="F41" s="24"/>
    </row>
    <row r="42" spans="1:6" x14ac:dyDescent="0.3">
      <c r="A42" s="36">
        <v>6301</v>
      </c>
      <c r="B42" s="37" t="s">
        <v>77</v>
      </c>
      <c r="C42" s="38">
        <v>101270799</v>
      </c>
      <c r="D42" s="38">
        <f t="shared" si="2"/>
        <v>328492961</v>
      </c>
      <c r="E42" s="107">
        <v>227222162</v>
      </c>
      <c r="F42" s="24"/>
    </row>
    <row r="43" spans="1:6" x14ac:dyDescent="0.3">
      <c r="A43" s="36">
        <v>6302</v>
      </c>
      <c r="B43" s="37" t="s">
        <v>78</v>
      </c>
      <c r="C43" s="38">
        <v>17360707</v>
      </c>
      <c r="D43" s="38">
        <f t="shared" si="2"/>
        <v>56308702</v>
      </c>
      <c r="E43" s="107">
        <v>38947995</v>
      </c>
      <c r="F43" s="24"/>
    </row>
    <row r="44" spans="1:6" x14ac:dyDescent="0.3">
      <c r="A44" s="36">
        <v>6303</v>
      </c>
      <c r="B44" s="37" t="s">
        <v>79</v>
      </c>
      <c r="C44" s="38">
        <v>11573805</v>
      </c>
      <c r="D44" s="38">
        <f t="shared" si="2"/>
        <v>37542245</v>
      </c>
      <c r="E44" s="107">
        <v>25968440</v>
      </c>
      <c r="F44" s="24"/>
    </row>
    <row r="45" spans="1:6" x14ac:dyDescent="0.3">
      <c r="A45" s="36">
        <v>6304</v>
      </c>
      <c r="B45" s="37" t="s">
        <v>80</v>
      </c>
      <c r="C45" s="38">
        <v>5522792</v>
      </c>
      <c r="D45" s="38">
        <f t="shared" si="2"/>
        <v>17986376</v>
      </c>
      <c r="E45" s="107">
        <v>12463584</v>
      </c>
      <c r="F45" s="24"/>
    </row>
    <row r="46" spans="1:6" ht="42.75" x14ac:dyDescent="0.3">
      <c r="A46" s="35">
        <v>6400</v>
      </c>
      <c r="B46" s="33" t="s">
        <v>81</v>
      </c>
      <c r="C46" s="34">
        <f>C47</f>
        <v>253643128</v>
      </c>
      <c r="D46" s="34">
        <f t="shared" si="2"/>
        <v>851665445</v>
      </c>
      <c r="E46" s="106">
        <v>598022317</v>
      </c>
      <c r="F46" s="24"/>
    </row>
    <row r="47" spans="1:6" x14ac:dyDescent="0.3">
      <c r="A47" s="36">
        <v>6449</v>
      </c>
      <c r="B47" s="37" t="s">
        <v>82</v>
      </c>
      <c r="C47" s="38">
        <v>253643128</v>
      </c>
      <c r="D47" s="38">
        <f t="shared" si="2"/>
        <v>851665445</v>
      </c>
      <c r="E47" s="107">
        <v>598022317</v>
      </c>
      <c r="F47" s="24"/>
    </row>
    <row r="48" spans="1:6" ht="28.5" x14ac:dyDescent="0.3">
      <c r="A48" s="35">
        <v>6500</v>
      </c>
      <c r="B48" s="33" t="s">
        <v>83</v>
      </c>
      <c r="C48" s="34">
        <f>C49+C50</f>
        <v>13634752</v>
      </c>
      <c r="D48" s="34">
        <f t="shared" si="2"/>
        <v>55834598</v>
      </c>
      <c r="E48" s="106">
        <v>42199846</v>
      </c>
      <c r="F48" s="24"/>
    </row>
    <row r="49" spans="1:6" x14ac:dyDescent="0.3">
      <c r="A49" s="36">
        <v>6501</v>
      </c>
      <c r="B49" s="37" t="s">
        <v>84</v>
      </c>
      <c r="C49" s="38">
        <v>13634752</v>
      </c>
      <c r="D49" s="38">
        <f t="shared" si="2"/>
        <v>54344198</v>
      </c>
      <c r="E49" s="107">
        <v>40709446</v>
      </c>
      <c r="F49" s="24"/>
    </row>
    <row r="50" spans="1:6" ht="30" x14ac:dyDescent="0.3">
      <c r="A50" s="36">
        <v>6502</v>
      </c>
      <c r="B50" s="37" t="s">
        <v>85</v>
      </c>
      <c r="C50" s="38">
        <v>0</v>
      </c>
      <c r="D50" s="38">
        <f t="shared" si="2"/>
        <v>1490400</v>
      </c>
      <c r="E50" s="107">
        <v>1490400</v>
      </c>
      <c r="F50" s="24"/>
    </row>
    <row r="51" spans="1:6" x14ac:dyDescent="0.3">
      <c r="A51" s="35">
        <v>6550</v>
      </c>
      <c r="B51" s="33" t="s">
        <v>86</v>
      </c>
      <c r="C51" s="34">
        <f>C52+C53+C54</f>
        <v>0</v>
      </c>
      <c r="D51" s="34">
        <f t="shared" si="2"/>
        <v>3392000</v>
      </c>
      <c r="E51" s="106">
        <v>3392000</v>
      </c>
      <c r="F51" s="24"/>
    </row>
    <row r="52" spans="1:6" x14ac:dyDescent="0.3">
      <c r="A52" s="36">
        <v>6551</v>
      </c>
      <c r="B52" s="37" t="s">
        <v>87</v>
      </c>
      <c r="C52" s="38">
        <v>0</v>
      </c>
      <c r="D52" s="38">
        <f t="shared" si="2"/>
        <v>0</v>
      </c>
      <c r="E52" s="107">
        <v>0</v>
      </c>
      <c r="F52" s="24"/>
    </row>
    <row r="53" spans="1:6" ht="30" x14ac:dyDescent="0.3">
      <c r="A53" s="36">
        <v>6552</v>
      </c>
      <c r="B53" s="37" t="s">
        <v>88</v>
      </c>
      <c r="C53" s="38"/>
      <c r="D53" s="38">
        <f t="shared" si="2"/>
        <v>3392000</v>
      </c>
      <c r="E53" s="107">
        <v>3392000</v>
      </c>
      <c r="F53" s="24"/>
    </row>
    <row r="54" spans="1:6" x14ac:dyDescent="0.3">
      <c r="A54" s="36">
        <v>6599</v>
      </c>
      <c r="B54" s="37" t="s">
        <v>89</v>
      </c>
      <c r="C54" s="38">
        <v>0</v>
      </c>
      <c r="D54" s="38">
        <f t="shared" si="2"/>
        <v>0</v>
      </c>
      <c r="E54" s="107">
        <v>0</v>
      </c>
      <c r="F54" s="24"/>
    </row>
    <row r="55" spans="1:6" ht="28.5" x14ac:dyDescent="0.3">
      <c r="A55" s="35">
        <v>6600</v>
      </c>
      <c r="B55" s="33" t="s">
        <v>90</v>
      </c>
      <c r="C55" s="34">
        <f>SUM(C56:C57)</f>
        <v>0</v>
      </c>
      <c r="D55" s="34">
        <f t="shared" si="2"/>
        <v>1347328</v>
      </c>
      <c r="E55" s="106">
        <v>1347328</v>
      </c>
      <c r="F55" s="24"/>
    </row>
    <row r="56" spans="1:6" ht="30" x14ac:dyDescent="0.3">
      <c r="A56" s="36">
        <v>6601</v>
      </c>
      <c r="B56" s="37" t="s">
        <v>91</v>
      </c>
      <c r="C56" s="38"/>
      <c r="D56" s="38">
        <f t="shared" si="2"/>
        <v>192328</v>
      </c>
      <c r="E56" s="107">
        <v>192328</v>
      </c>
      <c r="F56" s="24"/>
    </row>
    <row r="57" spans="1:6" ht="30" x14ac:dyDescent="0.3">
      <c r="A57" s="36">
        <v>6605</v>
      </c>
      <c r="B57" s="37" t="s">
        <v>92</v>
      </c>
      <c r="C57" s="38"/>
      <c r="D57" s="38">
        <f t="shared" si="2"/>
        <v>1155000</v>
      </c>
      <c r="E57" s="107">
        <v>1155000</v>
      </c>
      <c r="F57" s="24"/>
    </row>
    <row r="58" spans="1:6" x14ac:dyDescent="0.3">
      <c r="A58" s="35">
        <v>6700</v>
      </c>
      <c r="B58" s="33" t="s">
        <v>93</v>
      </c>
      <c r="C58" s="34">
        <f>C59</f>
        <v>4800000</v>
      </c>
      <c r="D58" s="34">
        <f t="shared" si="2"/>
        <v>15000000</v>
      </c>
      <c r="E58" s="106">
        <v>10200000</v>
      </c>
      <c r="F58" s="24"/>
    </row>
    <row r="59" spans="1:6" x14ac:dyDescent="0.3">
      <c r="A59" s="36">
        <v>6704</v>
      </c>
      <c r="B59" s="37" t="s">
        <v>94</v>
      </c>
      <c r="C59" s="38">
        <v>4800000</v>
      </c>
      <c r="D59" s="38">
        <f t="shared" si="2"/>
        <v>15000000</v>
      </c>
      <c r="E59" s="107">
        <v>10200000</v>
      </c>
      <c r="F59" s="24"/>
    </row>
    <row r="60" spans="1:6" x14ac:dyDescent="0.3">
      <c r="A60" s="35">
        <v>6750</v>
      </c>
      <c r="B60" s="33" t="s">
        <v>95</v>
      </c>
      <c r="C60" s="34">
        <f>C61+C62</f>
        <v>0</v>
      </c>
      <c r="D60" s="38">
        <f t="shared" si="2"/>
        <v>0</v>
      </c>
      <c r="E60" s="106">
        <v>0</v>
      </c>
      <c r="F60" s="24"/>
    </row>
    <row r="61" spans="1:6" ht="30" hidden="1" x14ac:dyDescent="0.3">
      <c r="A61" s="36">
        <v>6757</v>
      </c>
      <c r="B61" s="37" t="s">
        <v>153</v>
      </c>
      <c r="C61" s="38">
        <v>0</v>
      </c>
      <c r="D61" s="38">
        <f t="shared" si="2"/>
        <v>0</v>
      </c>
      <c r="E61" s="107">
        <v>0</v>
      </c>
      <c r="F61" s="24"/>
    </row>
    <row r="62" spans="1:6" hidden="1" x14ac:dyDescent="0.3">
      <c r="A62" s="36">
        <v>6799</v>
      </c>
      <c r="B62" s="37" t="s">
        <v>96</v>
      </c>
      <c r="C62" s="38">
        <v>0</v>
      </c>
      <c r="D62" s="38">
        <f t="shared" si="2"/>
        <v>0</v>
      </c>
      <c r="E62" s="107">
        <v>0</v>
      </c>
      <c r="F62" s="24"/>
    </row>
    <row r="63" spans="1:6" ht="85.5" x14ac:dyDescent="0.3">
      <c r="A63" s="35">
        <v>6900</v>
      </c>
      <c r="B63" s="33" t="s">
        <v>97</v>
      </c>
      <c r="C63" s="34">
        <f>C64+C65+C66+C67</f>
        <v>0</v>
      </c>
      <c r="D63" s="34">
        <f t="shared" si="2"/>
        <v>12265000</v>
      </c>
      <c r="E63" s="106">
        <v>12265000</v>
      </c>
      <c r="F63" s="24"/>
    </row>
    <row r="64" spans="1:6" ht="31.5" hidden="1" customHeight="1" x14ac:dyDescent="0.3">
      <c r="A64" s="36">
        <v>6905</v>
      </c>
      <c r="B64" s="37" t="s">
        <v>98</v>
      </c>
      <c r="C64" s="38"/>
      <c r="D64" s="38">
        <f t="shared" si="2"/>
        <v>0</v>
      </c>
      <c r="E64" s="107">
        <v>0</v>
      </c>
      <c r="F64" s="24"/>
    </row>
    <row r="65" spans="1:6" ht="18.75" hidden="1" customHeight="1" x14ac:dyDescent="0.3">
      <c r="A65" s="36">
        <v>6907</v>
      </c>
      <c r="B65" s="37" t="s">
        <v>99</v>
      </c>
      <c r="C65" s="38"/>
      <c r="D65" s="38">
        <f t="shared" si="2"/>
        <v>0</v>
      </c>
      <c r="E65" s="107">
        <v>0</v>
      </c>
      <c r="F65" s="24"/>
    </row>
    <row r="66" spans="1:6" ht="30" hidden="1" x14ac:dyDescent="0.3">
      <c r="A66" s="36">
        <v>6912</v>
      </c>
      <c r="B66" s="37" t="s">
        <v>152</v>
      </c>
      <c r="C66" s="38"/>
      <c r="D66" s="38">
        <f t="shared" si="2"/>
        <v>0</v>
      </c>
      <c r="E66" s="107">
        <v>0</v>
      </c>
      <c r="F66" s="24"/>
    </row>
    <row r="67" spans="1:6" ht="30" x14ac:dyDescent="0.3">
      <c r="A67" s="36">
        <v>6949</v>
      </c>
      <c r="B67" s="37" t="s">
        <v>100</v>
      </c>
      <c r="C67" s="38"/>
      <c r="D67" s="38">
        <f t="shared" si="2"/>
        <v>12265000</v>
      </c>
      <c r="E67" s="107">
        <v>12265000</v>
      </c>
      <c r="F67" s="24"/>
    </row>
    <row r="68" spans="1:6" ht="42.75" x14ac:dyDescent="0.3">
      <c r="A68" s="35">
        <v>7000</v>
      </c>
      <c r="B68" s="33" t="s">
        <v>101</v>
      </c>
      <c r="C68" s="34">
        <f>SUM(C69:C71)</f>
        <v>0</v>
      </c>
      <c r="D68" s="34">
        <f t="shared" si="2"/>
        <v>3329000</v>
      </c>
      <c r="E68" s="106">
        <v>3329000</v>
      </c>
      <c r="F68" s="24"/>
    </row>
    <row r="69" spans="1:6" x14ac:dyDescent="0.3">
      <c r="A69" s="36">
        <v>7001</v>
      </c>
      <c r="B69" s="37" t="s">
        <v>187</v>
      </c>
      <c r="C69" s="38"/>
      <c r="D69" s="38">
        <f t="shared" si="2"/>
        <v>1529000</v>
      </c>
      <c r="E69" s="107">
        <v>1529000</v>
      </c>
      <c r="F69" s="24"/>
    </row>
    <row r="70" spans="1:6" ht="45" hidden="1" x14ac:dyDescent="0.3">
      <c r="A70" s="36">
        <v>7006</v>
      </c>
      <c r="B70" s="37" t="s">
        <v>103</v>
      </c>
      <c r="C70" s="38"/>
      <c r="D70" s="38">
        <f t="shared" si="2"/>
        <v>0</v>
      </c>
      <c r="E70" s="107">
        <v>0</v>
      </c>
      <c r="F70" s="24"/>
    </row>
    <row r="71" spans="1:6" x14ac:dyDescent="0.3">
      <c r="A71" s="36">
        <v>7053</v>
      </c>
      <c r="B71" s="37" t="s">
        <v>104</v>
      </c>
      <c r="C71" s="38"/>
      <c r="D71" s="38">
        <f t="shared" si="2"/>
        <v>1800000</v>
      </c>
      <c r="E71" s="107">
        <v>1800000</v>
      </c>
      <c r="F71" s="24"/>
    </row>
    <row r="72" spans="1:6" ht="42.75" x14ac:dyDescent="0.3">
      <c r="A72" s="35">
        <v>9050</v>
      </c>
      <c r="B72" s="33" t="s">
        <v>105</v>
      </c>
      <c r="C72" s="34"/>
      <c r="D72" s="38">
        <f t="shared" si="2"/>
        <v>0</v>
      </c>
      <c r="E72" s="106">
        <v>0</v>
      </c>
      <c r="F72" s="24"/>
    </row>
    <row r="73" spans="1:6" hidden="1" x14ac:dyDescent="0.3">
      <c r="A73" s="36">
        <v>9099</v>
      </c>
      <c r="B73" s="37" t="s">
        <v>106</v>
      </c>
      <c r="C73" s="38"/>
      <c r="D73" s="38">
        <f t="shared" si="2"/>
        <v>0</v>
      </c>
      <c r="E73" s="107">
        <v>0</v>
      </c>
      <c r="F73" s="24"/>
    </row>
    <row r="74" spans="1:6" x14ac:dyDescent="0.3">
      <c r="A74" s="39"/>
      <c r="B74" s="40"/>
      <c r="C74" s="41"/>
      <c r="D74" s="41"/>
      <c r="E74" s="41"/>
      <c r="F74" s="24"/>
    </row>
    <row r="75" spans="1:6" x14ac:dyDescent="0.3">
      <c r="A75" s="25" t="s">
        <v>53</v>
      </c>
      <c r="B75" s="22"/>
      <c r="C75" s="22"/>
      <c r="D75" s="85">
        <f>D76+D77</f>
        <v>459647832</v>
      </c>
    </row>
    <row r="76" spans="1:6" ht="26.25" customHeight="1" x14ac:dyDescent="0.3">
      <c r="A76" s="105" t="s">
        <v>154</v>
      </c>
      <c r="D76" s="76">
        <f>D14</f>
        <v>228754442</v>
      </c>
      <c r="E76" s="19" t="s">
        <v>155</v>
      </c>
    </row>
    <row r="77" spans="1:6" ht="26.25" customHeight="1" x14ac:dyDescent="0.3">
      <c r="A77" s="105" t="s">
        <v>209</v>
      </c>
      <c r="D77" s="76">
        <f>E14</f>
        <v>230893390</v>
      </c>
      <c r="E77" s="19" t="s">
        <v>155</v>
      </c>
    </row>
    <row r="78" spans="1:6" ht="24" customHeight="1" x14ac:dyDescent="0.3">
      <c r="A78" s="25" t="s">
        <v>54</v>
      </c>
      <c r="B78" s="22"/>
      <c r="C78" s="22"/>
      <c r="D78" s="103">
        <f>D79+D80+D81</f>
        <v>1227000</v>
      </c>
    </row>
    <row r="79" spans="1:6" ht="24" customHeight="1" x14ac:dyDescent="0.3">
      <c r="A79" s="22" t="s">
        <v>210</v>
      </c>
      <c r="B79" s="22"/>
      <c r="C79" s="22"/>
      <c r="D79" s="76"/>
    </row>
    <row r="80" spans="1:6" x14ac:dyDescent="0.3">
      <c r="A80" s="22" t="s">
        <v>107</v>
      </c>
      <c r="D80" s="76">
        <f>F14</f>
        <v>1227000</v>
      </c>
    </row>
    <row r="81" spans="1:6" x14ac:dyDescent="0.3">
      <c r="A81" s="22" t="s">
        <v>108</v>
      </c>
      <c r="D81" s="76"/>
    </row>
    <row r="83" spans="1:6" hidden="1" x14ac:dyDescent="0.3">
      <c r="C83" s="143" t="s">
        <v>201</v>
      </c>
      <c r="D83" s="143"/>
      <c r="E83" s="143"/>
      <c r="F83" s="143"/>
    </row>
    <row r="84" spans="1:6" hidden="1" x14ac:dyDescent="0.3">
      <c r="A84" s="23"/>
      <c r="C84" s="144" t="s">
        <v>45</v>
      </c>
      <c r="D84" s="144"/>
      <c r="E84" s="144"/>
      <c r="F84" s="144"/>
    </row>
    <row r="85" spans="1:6" hidden="1" x14ac:dyDescent="0.3"/>
    <row r="86" spans="1:6" hidden="1" x14ac:dyDescent="0.3"/>
    <row r="87" spans="1:6" hidden="1" x14ac:dyDescent="0.3"/>
    <row r="88" spans="1:6" hidden="1" x14ac:dyDescent="0.3"/>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83:F83"/>
    <mergeCell ref="C84:F84"/>
  </mergeCells>
  <pageMargins left="0.17" right="0.2" top="0.17" bottom="0.17" header="0.17" footer="0.17"/>
  <pageSetup paperSize="9" scale="84"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13"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202</v>
      </c>
      <c r="D5" s="136"/>
      <c r="E5" s="136"/>
      <c r="F5" s="136"/>
    </row>
    <row r="6" spans="1:7" ht="18.75" x14ac:dyDescent="0.3">
      <c r="A6" s="100"/>
      <c r="B6" s="100"/>
      <c r="C6" s="101"/>
      <c r="D6" s="101"/>
      <c r="E6" s="101"/>
      <c r="F6" s="101"/>
    </row>
    <row r="7" spans="1:7" x14ac:dyDescent="0.25">
      <c r="A7" s="137" t="s">
        <v>203</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204</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803160000</v>
      </c>
      <c r="D19" s="67">
        <v>320280000</v>
      </c>
      <c r="E19" s="84">
        <f>D19/C19</f>
        <v>0.39877483938443148</v>
      </c>
      <c r="F19" s="84"/>
    </row>
    <row r="20" spans="1:8" x14ac:dyDescent="0.25">
      <c r="A20" s="3">
        <v>2</v>
      </c>
      <c r="B20" s="4" t="s">
        <v>140</v>
      </c>
      <c r="C20" s="67">
        <f>C19-C21</f>
        <v>481896000</v>
      </c>
      <c r="D20" s="68">
        <v>28513089</v>
      </c>
      <c r="E20" s="84">
        <f t="shared" ref="E20" si="0">D20/C20</f>
        <v>5.9168552965785146E-2</v>
      </c>
      <c r="F20" s="87"/>
    </row>
    <row r="21" spans="1:8" x14ac:dyDescent="0.25">
      <c r="A21" s="3">
        <v>3</v>
      </c>
      <c r="B21" s="4" t="s">
        <v>12</v>
      </c>
      <c r="C21" s="67">
        <f>C19*40/100</f>
        <v>321264000</v>
      </c>
      <c r="D21" s="68">
        <f>D19*40/100</f>
        <v>128112000</v>
      </c>
      <c r="E21" s="84">
        <f>D21/C21</f>
        <v>0.39877483938443148</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9822676936</v>
      </c>
      <c r="D30" s="72">
        <f>D31+D34</f>
        <v>1878968857</v>
      </c>
      <c r="E30" s="84">
        <f t="shared" ref="E30:E32" si="1">D30/C30</f>
        <v>0.19128887870816563</v>
      </c>
      <c r="F30" s="8"/>
      <c r="H30" s="125" t="s">
        <v>111</v>
      </c>
    </row>
    <row r="31" spans="1:8" x14ac:dyDescent="0.25">
      <c r="A31" s="17" t="s">
        <v>4</v>
      </c>
      <c r="B31" s="18" t="s">
        <v>7</v>
      </c>
      <c r="C31" s="72">
        <f>C32+C33</f>
        <v>9346859341</v>
      </c>
      <c r="D31" s="71">
        <f>D32+D33</f>
        <v>1878968857</v>
      </c>
      <c r="E31" s="84">
        <f t="shared" si="1"/>
        <v>0.20102676080273327</v>
      </c>
      <c r="F31" s="8"/>
      <c r="H31" s="125"/>
    </row>
    <row r="32" spans="1:8" x14ac:dyDescent="0.25">
      <c r="A32" s="17" t="s">
        <v>49</v>
      </c>
      <c r="B32" s="18" t="s">
        <v>47</v>
      </c>
      <c r="C32" s="72">
        <v>5552946047</v>
      </c>
      <c r="D32" s="71">
        <v>1821378093</v>
      </c>
      <c r="E32" s="84">
        <f t="shared" si="1"/>
        <v>0.32800212312237509</v>
      </c>
      <c r="F32" s="88"/>
      <c r="H32" s="125"/>
    </row>
    <row r="33" spans="1:8" ht="47.25" x14ac:dyDescent="0.25">
      <c r="A33" s="17" t="s">
        <v>50</v>
      </c>
      <c r="B33" s="18" t="s">
        <v>48</v>
      </c>
      <c r="C33" s="72">
        <v>3793913294</v>
      </c>
      <c r="D33" s="71">
        <v>57590764</v>
      </c>
      <c r="E33" s="84">
        <f>D33/C33</f>
        <v>1.5179778644672421E-2</v>
      </c>
      <c r="F33" s="88"/>
      <c r="H33" s="125"/>
    </row>
    <row r="34" spans="1:8" x14ac:dyDescent="0.25">
      <c r="A34" s="17" t="s">
        <v>5</v>
      </c>
      <c r="B34" s="18" t="s">
        <v>19</v>
      </c>
      <c r="C34" s="72">
        <v>475817595</v>
      </c>
      <c r="D34" s="71"/>
      <c r="E34" s="84">
        <f t="shared" ref="E34:E60" si="2">D34/C34</f>
        <v>0</v>
      </c>
      <c r="F34" s="8"/>
      <c r="H34" s="125"/>
    </row>
    <row r="35" spans="1:8" hidden="1" x14ac:dyDescent="0.25">
      <c r="A35" s="17"/>
      <c r="B35" s="60" t="s">
        <v>141</v>
      </c>
      <c r="C35" s="18"/>
      <c r="D35" s="6"/>
      <c r="E35" s="84" t="e">
        <f t="shared" si="2"/>
        <v>#DIV/0!</v>
      </c>
      <c r="F35" s="8"/>
      <c r="H35" s="125"/>
    </row>
    <row r="36" spans="1:8" hidden="1" x14ac:dyDescent="0.25">
      <c r="A36" s="17"/>
      <c r="B36" s="18" t="s">
        <v>51</v>
      </c>
      <c r="C36" s="18"/>
      <c r="D36" s="6"/>
      <c r="E36" s="84" t="e">
        <f t="shared" si="2"/>
        <v>#DIV/0!</v>
      </c>
      <c r="F36" s="8"/>
      <c r="H36" s="125"/>
    </row>
    <row r="37" spans="1:8" hidden="1" x14ac:dyDescent="0.25">
      <c r="A37" s="3">
        <v>4</v>
      </c>
      <c r="B37" s="4" t="s">
        <v>21</v>
      </c>
      <c r="C37" s="4"/>
      <c r="D37" s="6"/>
      <c r="E37" s="84" t="e">
        <f t="shared" si="2"/>
        <v>#DIV/0!</v>
      </c>
      <c r="F37" s="8"/>
    </row>
    <row r="38" spans="1:8" hidden="1" x14ac:dyDescent="0.25">
      <c r="A38" s="3" t="s">
        <v>22</v>
      </c>
      <c r="B38" s="4" t="s">
        <v>7</v>
      </c>
      <c r="C38" s="4"/>
      <c r="D38" s="6"/>
      <c r="E38" s="84" t="e">
        <f t="shared" si="2"/>
        <v>#DIV/0!</v>
      </c>
      <c r="F38" s="8"/>
    </row>
    <row r="39" spans="1:8" hidden="1" x14ac:dyDescent="0.25">
      <c r="A39" s="3" t="s">
        <v>23</v>
      </c>
      <c r="B39" s="4" t="s">
        <v>19</v>
      </c>
      <c r="C39" s="4"/>
      <c r="D39" s="6"/>
      <c r="E39" s="84" t="e">
        <f t="shared" si="2"/>
        <v>#DIV/0!</v>
      </c>
      <c r="F39" s="8"/>
    </row>
    <row r="40" spans="1:8" hidden="1" x14ac:dyDescent="0.25">
      <c r="A40" s="3">
        <v>5</v>
      </c>
      <c r="B40" s="4" t="s">
        <v>24</v>
      </c>
      <c r="C40" s="4"/>
      <c r="D40" s="6"/>
      <c r="E40" s="84" t="e">
        <f t="shared" si="2"/>
        <v>#DIV/0!</v>
      </c>
      <c r="F40" s="8"/>
    </row>
    <row r="41" spans="1:8" hidden="1" x14ac:dyDescent="0.25">
      <c r="A41" s="3" t="s">
        <v>25</v>
      </c>
      <c r="B41" s="4" t="s">
        <v>7</v>
      </c>
      <c r="C41" s="4"/>
      <c r="D41" s="6"/>
      <c r="E41" s="84" t="e">
        <f t="shared" si="2"/>
        <v>#DIV/0!</v>
      </c>
      <c r="F41" s="8"/>
    </row>
    <row r="42" spans="1:8" hidden="1" x14ac:dyDescent="0.25">
      <c r="A42" s="3" t="s">
        <v>26</v>
      </c>
      <c r="B42" s="4" t="s">
        <v>19</v>
      </c>
      <c r="C42" s="4"/>
      <c r="D42" s="6"/>
      <c r="E42" s="84" t="e">
        <f t="shared" si="2"/>
        <v>#DIV/0!</v>
      </c>
      <c r="F42" s="8"/>
    </row>
    <row r="43" spans="1:8" hidden="1" x14ac:dyDescent="0.25">
      <c r="A43" s="3">
        <v>6</v>
      </c>
      <c r="B43" s="4" t="s">
        <v>27</v>
      </c>
      <c r="C43" s="4"/>
      <c r="D43" s="6"/>
      <c r="E43" s="84" t="e">
        <f t="shared" si="2"/>
        <v>#DIV/0!</v>
      </c>
      <c r="F43" s="8"/>
    </row>
    <row r="44" spans="1:8" hidden="1" x14ac:dyDescent="0.25">
      <c r="A44" s="3" t="s">
        <v>28</v>
      </c>
      <c r="B44" s="4" t="s">
        <v>7</v>
      </c>
      <c r="C44" s="4"/>
      <c r="D44" s="6"/>
      <c r="E44" s="84" t="e">
        <f t="shared" si="2"/>
        <v>#DIV/0!</v>
      </c>
      <c r="F44" s="8"/>
    </row>
    <row r="45" spans="1:8" hidden="1" x14ac:dyDescent="0.25">
      <c r="A45" s="3" t="s">
        <v>29</v>
      </c>
      <c r="B45" s="4" t="s">
        <v>19</v>
      </c>
      <c r="C45" s="4"/>
      <c r="D45" s="6"/>
      <c r="E45" s="84" t="e">
        <f t="shared" si="2"/>
        <v>#DIV/0!</v>
      </c>
      <c r="F45" s="8"/>
    </row>
    <row r="46" spans="1:8" hidden="1" x14ac:dyDescent="0.25">
      <c r="A46" s="3">
        <v>7</v>
      </c>
      <c r="B46" s="4" t="s">
        <v>30</v>
      </c>
      <c r="C46" s="4"/>
      <c r="D46" s="6"/>
      <c r="E46" s="84" t="e">
        <f t="shared" si="2"/>
        <v>#DIV/0!</v>
      </c>
      <c r="F46" s="8"/>
    </row>
    <row r="47" spans="1:8" hidden="1" x14ac:dyDescent="0.25">
      <c r="A47" s="3" t="s">
        <v>31</v>
      </c>
      <c r="B47" s="4" t="s">
        <v>7</v>
      </c>
      <c r="C47" s="4"/>
      <c r="D47" s="6"/>
      <c r="E47" s="84" t="e">
        <f t="shared" si="2"/>
        <v>#DIV/0!</v>
      </c>
      <c r="F47" s="8"/>
    </row>
    <row r="48" spans="1:8" hidden="1" x14ac:dyDescent="0.25">
      <c r="A48" s="3" t="s">
        <v>32</v>
      </c>
      <c r="B48" s="4" t="s">
        <v>19</v>
      </c>
      <c r="C48" s="4"/>
      <c r="D48" s="6"/>
      <c r="E48" s="84" t="e">
        <f t="shared" si="2"/>
        <v>#DIV/0!</v>
      </c>
      <c r="F48" s="8"/>
    </row>
    <row r="49" spans="1:7" hidden="1" x14ac:dyDescent="0.25">
      <c r="A49" s="3">
        <v>8</v>
      </c>
      <c r="B49" s="4" t="s">
        <v>33</v>
      </c>
      <c r="C49" s="4"/>
      <c r="D49" s="6"/>
      <c r="E49" s="84" t="e">
        <f t="shared" si="2"/>
        <v>#DIV/0!</v>
      </c>
      <c r="F49" s="8"/>
    </row>
    <row r="50" spans="1:7" hidden="1" x14ac:dyDescent="0.25">
      <c r="A50" s="3" t="s">
        <v>34</v>
      </c>
      <c r="B50" s="4" t="s">
        <v>7</v>
      </c>
      <c r="C50" s="4"/>
      <c r="D50" s="6"/>
      <c r="E50" s="84" t="e">
        <f t="shared" si="2"/>
        <v>#DIV/0!</v>
      </c>
      <c r="F50" s="8"/>
    </row>
    <row r="51" spans="1:7" hidden="1" x14ac:dyDescent="0.25">
      <c r="A51" s="3" t="s">
        <v>35</v>
      </c>
      <c r="B51" s="4" t="s">
        <v>19</v>
      </c>
      <c r="C51" s="4"/>
      <c r="D51" s="6"/>
      <c r="E51" s="84" t="e">
        <f t="shared" si="2"/>
        <v>#DIV/0!</v>
      </c>
      <c r="F51" s="8"/>
    </row>
    <row r="52" spans="1:7" ht="31.5" hidden="1" x14ac:dyDescent="0.25">
      <c r="A52" s="3">
        <v>9</v>
      </c>
      <c r="B52" s="4" t="s">
        <v>36</v>
      </c>
      <c r="C52" s="4"/>
      <c r="D52" s="6"/>
      <c r="E52" s="84" t="e">
        <f t="shared" si="2"/>
        <v>#DIV/0!</v>
      </c>
      <c r="F52" s="8"/>
    </row>
    <row r="53" spans="1:7" hidden="1" x14ac:dyDescent="0.25">
      <c r="A53" s="3" t="s">
        <v>37</v>
      </c>
      <c r="B53" s="4" t="s">
        <v>7</v>
      </c>
      <c r="C53" s="4"/>
      <c r="D53" s="6"/>
      <c r="E53" s="84" t="e">
        <f t="shared" si="2"/>
        <v>#DIV/0!</v>
      </c>
      <c r="F53" s="8"/>
    </row>
    <row r="54" spans="1:7" hidden="1" x14ac:dyDescent="0.25">
      <c r="A54" s="3" t="s">
        <v>38</v>
      </c>
      <c r="B54" s="4" t="s">
        <v>19</v>
      </c>
      <c r="C54" s="4"/>
      <c r="D54" s="6"/>
      <c r="E54" s="84" t="e">
        <f t="shared" si="2"/>
        <v>#DIV/0!</v>
      </c>
      <c r="F54" s="8"/>
    </row>
    <row r="55" spans="1:7" hidden="1" x14ac:dyDescent="0.25">
      <c r="A55" s="3">
        <v>10</v>
      </c>
      <c r="B55" s="4" t="s">
        <v>39</v>
      </c>
      <c r="C55" s="4"/>
      <c r="D55" s="6"/>
      <c r="E55" s="84" t="e">
        <f t="shared" si="2"/>
        <v>#DIV/0!</v>
      </c>
      <c r="F55" s="8"/>
    </row>
    <row r="56" spans="1:7" hidden="1" x14ac:dyDescent="0.25">
      <c r="A56" s="3" t="s">
        <v>40</v>
      </c>
      <c r="B56" s="4" t="s">
        <v>7</v>
      </c>
      <c r="C56" s="4"/>
      <c r="D56" s="6"/>
      <c r="E56" s="84" t="e">
        <f t="shared" si="2"/>
        <v>#DIV/0!</v>
      </c>
      <c r="F56" s="8"/>
    </row>
    <row r="57" spans="1:7" hidden="1" x14ac:dyDescent="0.25">
      <c r="A57" s="3" t="s">
        <v>41</v>
      </c>
      <c r="B57" s="4" t="s">
        <v>19</v>
      </c>
      <c r="C57" s="4"/>
      <c r="D57" s="6"/>
      <c r="E57" s="84" t="e">
        <f t="shared" si="2"/>
        <v>#DIV/0!</v>
      </c>
      <c r="F57" s="8"/>
    </row>
    <row r="58" spans="1:7" hidden="1" x14ac:dyDescent="0.25">
      <c r="A58" s="3">
        <v>11</v>
      </c>
      <c r="B58" s="7" t="s">
        <v>42</v>
      </c>
      <c r="C58" s="7"/>
      <c r="D58" s="6"/>
      <c r="E58" s="84" t="e">
        <f t="shared" si="2"/>
        <v>#DIV/0!</v>
      </c>
      <c r="F58" s="8"/>
      <c r="G58" s="9"/>
    </row>
    <row r="59" spans="1:7" hidden="1" x14ac:dyDescent="0.25">
      <c r="A59" s="3">
        <v>1</v>
      </c>
      <c r="B59" s="4" t="s">
        <v>43</v>
      </c>
      <c r="C59" s="4"/>
      <c r="D59" s="6"/>
      <c r="E59" s="84" t="e">
        <f t="shared" si="2"/>
        <v>#DIV/0!</v>
      </c>
      <c r="F59" s="8"/>
      <c r="G59" s="98"/>
    </row>
    <row r="60" spans="1:7" hidden="1" x14ac:dyDescent="0.25">
      <c r="A60" s="3">
        <v>2</v>
      </c>
      <c r="B60" s="7" t="s">
        <v>42</v>
      </c>
      <c r="C60" s="7"/>
      <c r="D60" s="8"/>
      <c r="E60" s="84" t="e">
        <f t="shared" si="2"/>
        <v>#DIV/0!</v>
      </c>
      <c r="F60" s="6"/>
    </row>
    <row r="61" spans="1:7" x14ac:dyDescent="0.25">
      <c r="A61" s="13"/>
      <c r="B61" s="14"/>
      <c r="C61" s="14"/>
      <c r="D61" s="15"/>
      <c r="E61" s="16"/>
      <c r="F61" s="16"/>
    </row>
    <row r="62" spans="1:7" x14ac:dyDescent="0.25">
      <c r="D62" s="126" t="s">
        <v>215</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A13:F13"/>
    <mergeCell ref="E15:F15"/>
    <mergeCell ref="H30:H36"/>
    <mergeCell ref="D62:F62"/>
    <mergeCell ref="D63:F63"/>
  </mergeCells>
  <pageMargins left="0.7" right="0.7" top="0.75" bottom="0.75" header="0.3" footer="0.3"/>
  <pageSetup paperSize="9" scale="75" orientation="portrait"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topLeftCell="A8"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205</v>
      </c>
      <c r="B4" s="144"/>
      <c r="C4" s="144"/>
      <c r="D4" s="144"/>
      <c r="E4" s="144"/>
      <c r="F4" s="144"/>
      <c r="G4" s="144"/>
      <c r="H4" s="27"/>
      <c r="I4" s="27"/>
      <c r="J4" s="27"/>
      <c r="K4" s="27"/>
      <c r="L4" s="27"/>
      <c r="M4" s="27"/>
      <c r="N4" s="27"/>
      <c r="O4" s="27"/>
    </row>
    <row r="5" spans="1:15" x14ac:dyDescent="0.3">
      <c r="A5" s="102"/>
      <c r="B5" s="102"/>
      <c r="C5" s="102"/>
      <c r="D5" s="102"/>
      <c r="E5" s="102"/>
      <c r="F5" s="102"/>
      <c r="G5" s="102"/>
      <c r="H5" s="27"/>
      <c r="I5" s="27"/>
      <c r="J5" s="27"/>
      <c r="K5" s="27"/>
      <c r="L5" s="27"/>
      <c r="M5" s="27"/>
      <c r="N5" s="27"/>
      <c r="O5" s="27"/>
    </row>
    <row r="6" spans="1:15" x14ac:dyDescent="0.3">
      <c r="A6" s="23" t="s">
        <v>184</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185</v>
      </c>
      <c r="B9" s="150"/>
      <c r="C9" s="73">
        <v>25757047</v>
      </c>
      <c r="D9" s="73">
        <v>35595667</v>
      </c>
      <c r="E9" s="73">
        <v>783813627</v>
      </c>
      <c r="F9" s="73"/>
      <c r="G9" s="73">
        <f>C9+D9+F9+E9</f>
        <v>845166341</v>
      </c>
    </row>
    <row r="10" spans="1:15" x14ac:dyDescent="0.3">
      <c r="A10" s="151" t="s">
        <v>186</v>
      </c>
      <c r="B10" s="152"/>
      <c r="C10" s="74">
        <f>5527189000+260292330-143018488</f>
        <v>5644462842</v>
      </c>
      <c r="D10" s="74">
        <v>989707000</v>
      </c>
      <c r="E10" s="74">
        <f>1984797000-1144262000</f>
        <v>840535000</v>
      </c>
      <c r="F10" s="74">
        <f>403817595+72000000+1227000</f>
        <v>477044595</v>
      </c>
      <c r="G10" s="73">
        <f t="shared" ref="G10:G15" si="0">C10+D10+F10+E10</f>
        <v>7951749437</v>
      </c>
    </row>
    <row r="11" spans="1:15" x14ac:dyDescent="0.3">
      <c r="A11" s="151" t="s">
        <v>56</v>
      </c>
      <c r="B11" s="152"/>
      <c r="C11" s="73">
        <f>SUM(C12:C15)</f>
        <v>5649575876</v>
      </c>
      <c r="D11" s="73">
        <f>SUM(D12:D15)</f>
        <v>802874275</v>
      </c>
      <c r="E11" s="73">
        <f t="shared" ref="E11:F11" si="1">SUM(E12:E15)</f>
        <v>880220830</v>
      </c>
      <c r="F11" s="73">
        <f t="shared" si="1"/>
        <v>447770803</v>
      </c>
      <c r="G11" s="73">
        <f t="shared" si="0"/>
        <v>7780441784</v>
      </c>
    </row>
    <row r="12" spans="1:15" x14ac:dyDescent="0.3">
      <c r="A12" s="151" t="s">
        <v>112</v>
      </c>
      <c r="B12" s="152"/>
      <c r="C12" s="74">
        <v>1322157395</v>
      </c>
      <c r="D12" s="74">
        <v>210922012</v>
      </c>
      <c r="E12" s="74">
        <v>0</v>
      </c>
      <c r="F12" s="74">
        <v>72000000</v>
      </c>
      <c r="G12" s="73">
        <f t="shared" si="0"/>
        <v>1605079407</v>
      </c>
    </row>
    <row r="13" spans="1:15" x14ac:dyDescent="0.3">
      <c r="A13" s="151" t="s">
        <v>113</v>
      </c>
      <c r="B13" s="152"/>
      <c r="C13" s="74">
        <v>1328609399</v>
      </c>
      <c r="D13" s="74">
        <f>205097923+165819</f>
        <v>205263742</v>
      </c>
      <c r="E13" s="74">
        <v>119391997</v>
      </c>
      <c r="F13" s="74">
        <v>374543803</v>
      </c>
      <c r="G13" s="73">
        <f t="shared" si="0"/>
        <v>2027808941</v>
      </c>
    </row>
    <row r="14" spans="1:15" x14ac:dyDescent="0.3">
      <c r="A14" s="151" t="s">
        <v>114</v>
      </c>
      <c r="B14" s="152"/>
      <c r="C14" s="74">
        <v>1248940233</v>
      </c>
      <c r="D14" s="74">
        <v>228754442</v>
      </c>
      <c r="E14" s="74">
        <v>230893390</v>
      </c>
      <c r="F14" s="74">
        <v>1227000</v>
      </c>
      <c r="G14" s="73">
        <f t="shared" si="0"/>
        <v>1709815065</v>
      </c>
    </row>
    <row r="15" spans="1:15" x14ac:dyDescent="0.3">
      <c r="A15" s="151" t="s">
        <v>121</v>
      </c>
      <c r="B15" s="152"/>
      <c r="C15" s="74">
        <f>1821378093-71509244</f>
        <v>1749868849</v>
      </c>
      <c r="D15" s="74">
        <v>157934079</v>
      </c>
      <c r="E15" s="74">
        <v>529935443</v>
      </c>
      <c r="F15" s="74">
        <v>0</v>
      </c>
      <c r="G15" s="73">
        <f t="shared" si="0"/>
        <v>2437738371</v>
      </c>
    </row>
    <row r="16" spans="1:15" x14ac:dyDescent="0.3">
      <c r="A16" s="153" t="s">
        <v>115</v>
      </c>
      <c r="B16" s="154"/>
      <c r="C16" s="73">
        <f>C9+C10-C11</f>
        <v>20644013</v>
      </c>
      <c r="D16" s="73">
        <f>D9+D10-D11</f>
        <v>222428392</v>
      </c>
      <c r="E16" s="73">
        <f>E9+E10-E11</f>
        <v>744127797</v>
      </c>
      <c r="F16" s="73">
        <f>F9+F10-F11</f>
        <v>29273792</v>
      </c>
      <c r="G16" s="75">
        <f>C16+D16+E16+F16</f>
        <v>1016473994</v>
      </c>
    </row>
    <row r="17" spans="1:7" ht="11.25" customHeight="1" x14ac:dyDescent="0.3">
      <c r="A17" s="28"/>
      <c r="B17" s="29"/>
      <c r="C17" s="29"/>
      <c r="D17" s="29"/>
      <c r="E17" s="29"/>
      <c r="F17" s="29"/>
      <c r="G17" s="29"/>
    </row>
    <row r="18" spans="1:7" x14ac:dyDescent="0.3">
      <c r="A18" s="23" t="s">
        <v>109</v>
      </c>
    </row>
    <row r="19" spans="1:7" x14ac:dyDescent="0.3">
      <c r="A19" s="104" t="s">
        <v>52</v>
      </c>
      <c r="B19" s="22"/>
      <c r="C19" s="145">
        <f>C15</f>
        <v>1749868849</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206</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106"/>
      <c r="F24" s="24"/>
    </row>
    <row r="25" spans="1:7" x14ac:dyDescent="0.3">
      <c r="A25" s="35">
        <v>6000</v>
      </c>
      <c r="B25" s="33" t="s">
        <v>63</v>
      </c>
      <c r="C25" s="34">
        <f>C26+C27+C28</f>
        <v>1770172648</v>
      </c>
      <c r="D25" s="34">
        <f>D26+D27+D28</f>
        <v>1770172648</v>
      </c>
      <c r="E25" s="106">
        <v>1333828615</v>
      </c>
      <c r="F25" s="24"/>
    </row>
    <row r="26" spans="1:7" ht="30" x14ac:dyDescent="0.3">
      <c r="A26" s="36">
        <v>6001</v>
      </c>
      <c r="B26" s="37" t="s">
        <v>64</v>
      </c>
      <c r="C26" s="38">
        <v>1675540219</v>
      </c>
      <c r="D26" s="38">
        <f>C26</f>
        <v>1675540219</v>
      </c>
      <c r="E26" s="107">
        <v>1262010614</v>
      </c>
      <c r="F26" s="24"/>
    </row>
    <row r="27" spans="1:7" ht="30" x14ac:dyDescent="0.3">
      <c r="A27" s="36">
        <v>6002</v>
      </c>
      <c r="B27" s="37" t="s">
        <v>65</v>
      </c>
      <c r="C27" s="38">
        <v>0</v>
      </c>
      <c r="D27" s="38">
        <f t="shared" ref="D27:D28" si="2">C27</f>
        <v>0</v>
      </c>
      <c r="E27" s="107">
        <v>0</v>
      </c>
      <c r="F27" s="24"/>
    </row>
    <row r="28" spans="1:7" ht="30" x14ac:dyDescent="0.3">
      <c r="A28" s="36">
        <v>6003</v>
      </c>
      <c r="B28" s="37" t="s">
        <v>66</v>
      </c>
      <c r="C28" s="38">
        <v>94632429</v>
      </c>
      <c r="D28" s="38">
        <f t="shared" si="2"/>
        <v>94632429</v>
      </c>
      <c r="E28" s="107">
        <v>71818001</v>
      </c>
      <c r="F28" s="24"/>
    </row>
    <row r="29" spans="1:7" ht="42.75" x14ac:dyDescent="0.3">
      <c r="A29" s="35">
        <v>6050</v>
      </c>
      <c r="B29" s="33" t="s">
        <v>67</v>
      </c>
      <c r="C29" s="34">
        <f>C30</f>
        <v>366231868</v>
      </c>
      <c r="D29" s="34">
        <f>C29</f>
        <v>366231868</v>
      </c>
      <c r="E29" s="106">
        <v>292425612</v>
      </c>
      <c r="F29" s="24"/>
    </row>
    <row r="30" spans="1:7" ht="45" x14ac:dyDescent="0.3">
      <c r="A30" s="36">
        <v>6051</v>
      </c>
      <c r="B30" s="37" t="s">
        <v>67</v>
      </c>
      <c r="C30" s="38">
        <v>366231868</v>
      </c>
      <c r="D30" s="38">
        <f>C30</f>
        <v>366231868</v>
      </c>
      <c r="E30" s="107">
        <v>292425612</v>
      </c>
      <c r="F30" s="24"/>
    </row>
    <row r="31" spans="1:7" x14ac:dyDescent="0.3">
      <c r="A31" s="35">
        <v>6100</v>
      </c>
      <c r="B31" s="33" t="s">
        <v>68</v>
      </c>
      <c r="C31" s="34">
        <f>C32+C33+C34+C35+C36+C37+C38</f>
        <v>1350453394</v>
      </c>
      <c r="D31" s="34">
        <f>C31</f>
        <v>1350453394</v>
      </c>
      <c r="E31" s="106">
        <v>871515145</v>
      </c>
      <c r="F31" s="24"/>
    </row>
    <row r="32" spans="1:7" x14ac:dyDescent="0.3">
      <c r="A32" s="36">
        <v>6101</v>
      </c>
      <c r="B32" s="37" t="s">
        <v>69</v>
      </c>
      <c r="C32" s="38">
        <v>31944000</v>
      </c>
      <c r="D32" s="38">
        <f>C32</f>
        <v>31944000</v>
      </c>
      <c r="E32" s="107">
        <v>23958000</v>
      </c>
      <c r="F32" s="24"/>
    </row>
    <row r="33" spans="1:6" x14ac:dyDescent="0.3">
      <c r="A33" s="36">
        <v>6105</v>
      </c>
      <c r="B33" s="37" t="s">
        <v>70</v>
      </c>
      <c r="C33" s="38">
        <v>412765567</v>
      </c>
      <c r="D33" s="38">
        <f t="shared" ref="D33:D38" si="3">C33</f>
        <v>412765567</v>
      </c>
      <c r="E33" s="107">
        <v>171089990</v>
      </c>
      <c r="F33" s="24"/>
    </row>
    <row r="34" spans="1:6" x14ac:dyDescent="0.3">
      <c r="A34" s="36">
        <v>6112</v>
      </c>
      <c r="B34" s="37" t="s">
        <v>71</v>
      </c>
      <c r="C34" s="38">
        <v>599589565</v>
      </c>
      <c r="D34" s="38">
        <f t="shared" si="3"/>
        <v>599589565</v>
      </c>
      <c r="E34" s="107">
        <v>445230052</v>
      </c>
      <c r="F34" s="24"/>
    </row>
    <row r="35" spans="1:6" ht="30" x14ac:dyDescent="0.3">
      <c r="A35" s="36">
        <v>6113</v>
      </c>
      <c r="B35" s="37" t="s">
        <v>72</v>
      </c>
      <c r="C35" s="38">
        <v>5364000</v>
      </c>
      <c r="D35" s="38">
        <f t="shared" si="3"/>
        <v>5364000</v>
      </c>
      <c r="E35" s="107">
        <v>4321000</v>
      </c>
      <c r="F35" s="24"/>
    </row>
    <row r="36" spans="1:6" x14ac:dyDescent="0.3">
      <c r="A36" s="36">
        <v>6115</v>
      </c>
      <c r="B36" s="37" t="s">
        <v>73</v>
      </c>
      <c r="C36" s="38">
        <v>300790262</v>
      </c>
      <c r="D36" s="38">
        <f t="shared" si="3"/>
        <v>300790262</v>
      </c>
      <c r="E36" s="107">
        <v>226916103</v>
      </c>
      <c r="F36" s="24"/>
    </row>
    <row r="37" spans="1:6" ht="30" x14ac:dyDescent="0.3">
      <c r="A37" s="36">
        <v>6117</v>
      </c>
      <c r="B37" s="37" t="s">
        <v>74</v>
      </c>
      <c r="C37" s="38">
        <v>0</v>
      </c>
      <c r="D37" s="38">
        <f t="shared" si="3"/>
        <v>0</v>
      </c>
      <c r="E37" s="107">
        <v>0</v>
      </c>
      <c r="F37" s="24"/>
    </row>
    <row r="38" spans="1:6" x14ac:dyDescent="0.3">
      <c r="A38" s="36">
        <v>6149</v>
      </c>
      <c r="B38" s="37" t="s">
        <v>75</v>
      </c>
      <c r="C38" s="38">
        <v>0</v>
      </c>
      <c r="D38" s="38">
        <f t="shared" si="3"/>
        <v>0</v>
      </c>
      <c r="E38" s="107">
        <v>0</v>
      </c>
      <c r="F38" s="24"/>
    </row>
    <row r="39" spans="1:6" hidden="1" x14ac:dyDescent="0.3">
      <c r="A39" s="35">
        <v>6200</v>
      </c>
      <c r="B39" s="33" t="s">
        <v>150</v>
      </c>
      <c r="C39" s="34"/>
      <c r="D39" s="38">
        <f t="shared" ref="D39:D55" si="4">C39+E39</f>
        <v>0</v>
      </c>
      <c r="E39" s="106">
        <v>0</v>
      </c>
      <c r="F39" s="24"/>
    </row>
    <row r="40" spans="1:6" hidden="1" x14ac:dyDescent="0.3">
      <c r="A40" s="36">
        <v>6201</v>
      </c>
      <c r="B40" s="37" t="s">
        <v>151</v>
      </c>
      <c r="C40" s="38"/>
      <c r="D40" s="38">
        <f t="shared" si="4"/>
        <v>0</v>
      </c>
      <c r="E40" s="107">
        <v>0</v>
      </c>
      <c r="F40" s="24"/>
    </row>
    <row r="41" spans="1:6" x14ac:dyDescent="0.3">
      <c r="A41" s="35">
        <v>6300</v>
      </c>
      <c r="B41" s="33" t="s">
        <v>76</v>
      </c>
      <c r="C41" s="34">
        <f>SUM(C42:C45)</f>
        <v>767610097</v>
      </c>
      <c r="D41" s="34">
        <f>C41</f>
        <v>767610097</v>
      </c>
      <c r="E41" s="106">
        <v>440330284</v>
      </c>
      <c r="F41" s="24"/>
    </row>
    <row r="42" spans="1:6" x14ac:dyDescent="0.3">
      <c r="A42" s="36">
        <v>6301</v>
      </c>
      <c r="B42" s="37" t="s">
        <v>77</v>
      </c>
      <c r="C42" s="38">
        <v>432099259</v>
      </c>
      <c r="D42" s="38">
        <f>C42</f>
        <v>432099259</v>
      </c>
      <c r="E42" s="107">
        <v>328492961</v>
      </c>
      <c r="F42" s="24"/>
    </row>
    <row r="43" spans="1:6" x14ac:dyDescent="0.3">
      <c r="A43" s="36">
        <v>6302</v>
      </c>
      <c r="B43" s="37" t="s">
        <v>78</v>
      </c>
      <c r="C43" s="38">
        <v>74069782</v>
      </c>
      <c r="D43" s="38">
        <f t="shared" ref="D43:D45" si="5">C43</f>
        <v>74069782</v>
      </c>
      <c r="E43" s="107">
        <v>56308702</v>
      </c>
      <c r="F43" s="24"/>
    </row>
    <row r="44" spans="1:6" x14ac:dyDescent="0.3">
      <c r="A44" s="36">
        <v>6303</v>
      </c>
      <c r="B44" s="37" t="s">
        <v>79</v>
      </c>
      <c r="C44" s="38">
        <v>49383056</v>
      </c>
      <c r="D44" s="38">
        <f t="shared" si="5"/>
        <v>49383056</v>
      </c>
      <c r="E44" s="107">
        <v>37542245</v>
      </c>
      <c r="F44" s="24"/>
    </row>
    <row r="45" spans="1:6" x14ac:dyDescent="0.3">
      <c r="A45" s="36">
        <v>6304</v>
      </c>
      <c r="B45" s="37" t="s">
        <v>80</v>
      </c>
      <c r="C45" s="38">
        <v>212058000</v>
      </c>
      <c r="D45" s="38">
        <f t="shared" si="5"/>
        <v>212058000</v>
      </c>
      <c r="E45" s="107">
        <v>17986376</v>
      </c>
      <c r="F45" s="24"/>
    </row>
    <row r="46" spans="1:6" ht="42.75" x14ac:dyDescent="0.3">
      <c r="A46" s="35">
        <v>6400</v>
      </c>
      <c r="B46" s="33" t="s">
        <v>81</v>
      </c>
      <c r="C46" s="34">
        <f>C48+C47</f>
        <v>1362918377</v>
      </c>
      <c r="D46" s="34">
        <f t="shared" ref="D46:D54" si="6">C46</f>
        <v>1362918377</v>
      </c>
      <c r="E46" s="106">
        <v>851665445</v>
      </c>
      <c r="F46" s="24"/>
    </row>
    <row r="47" spans="1:6" x14ac:dyDescent="0.3">
      <c r="A47" s="36">
        <v>6404</v>
      </c>
      <c r="B47" s="37" t="s">
        <v>207</v>
      </c>
      <c r="C47" s="38">
        <v>212058000</v>
      </c>
      <c r="D47" s="38">
        <f t="shared" si="6"/>
        <v>212058000</v>
      </c>
      <c r="E47" s="107">
        <v>851665445</v>
      </c>
      <c r="F47" s="24"/>
    </row>
    <row r="48" spans="1:6" x14ac:dyDescent="0.3">
      <c r="A48" s="36">
        <v>6449</v>
      </c>
      <c r="B48" s="37" t="s">
        <v>82</v>
      </c>
      <c r="C48" s="38">
        <v>1150860377</v>
      </c>
      <c r="D48" s="38">
        <f t="shared" si="6"/>
        <v>1150860377</v>
      </c>
      <c r="E48" s="107">
        <v>851665445</v>
      </c>
      <c r="F48" s="24"/>
    </row>
    <row r="49" spans="1:6" ht="28.5" x14ac:dyDescent="0.3">
      <c r="A49" s="35">
        <v>6500</v>
      </c>
      <c r="B49" s="33" t="s">
        <v>83</v>
      </c>
      <c r="C49" s="34">
        <f>C50+C51</f>
        <v>69465550</v>
      </c>
      <c r="D49" s="34">
        <f t="shared" si="6"/>
        <v>69465550</v>
      </c>
      <c r="E49" s="106">
        <v>55834598</v>
      </c>
      <c r="F49" s="24"/>
    </row>
    <row r="50" spans="1:6" x14ac:dyDescent="0.3">
      <c r="A50" s="36">
        <v>6501</v>
      </c>
      <c r="B50" s="37" t="s">
        <v>84</v>
      </c>
      <c r="C50" s="38">
        <v>67363350</v>
      </c>
      <c r="D50" s="38">
        <f t="shared" si="6"/>
        <v>67363350</v>
      </c>
      <c r="E50" s="107">
        <v>54344198</v>
      </c>
      <c r="F50" s="24"/>
    </row>
    <row r="51" spans="1:6" ht="30" x14ac:dyDescent="0.3">
      <c r="A51" s="36">
        <v>6502</v>
      </c>
      <c r="B51" s="37" t="s">
        <v>85</v>
      </c>
      <c r="C51" s="38">
        <v>2102200</v>
      </c>
      <c r="D51" s="38">
        <f t="shared" si="6"/>
        <v>2102200</v>
      </c>
      <c r="E51" s="107">
        <v>1490400</v>
      </c>
      <c r="F51" s="24"/>
    </row>
    <row r="52" spans="1:6" x14ac:dyDescent="0.3">
      <c r="A52" s="35">
        <v>6550</v>
      </c>
      <c r="B52" s="33" t="s">
        <v>86</v>
      </c>
      <c r="C52" s="34">
        <f>C53+C54+C55</f>
        <v>3392000</v>
      </c>
      <c r="D52" s="34">
        <f t="shared" si="6"/>
        <v>3392000</v>
      </c>
      <c r="E52" s="106">
        <v>3392000</v>
      </c>
      <c r="F52" s="24"/>
    </row>
    <row r="53" spans="1:6" x14ac:dyDescent="0.3">
      <c r="A53" s="36">
        <v>6551</v>
      </c>
      <c r="B53" s="37" t="s">
        <v>87</v>
      </c>
      <c r="C53" s="38">
        <v>0</v>
      </c>
      <c r="D53" s="38">
        <f t="shared" si="6"/>
        <v>0</v>
      </c>
      <c r="E53" s="107">
        <v>0</v>
      </c>
      <c r="F53" s="24"/>
    </row>
    <row r="54" spans="1:6" ht="30" x14ac:dyDescent="0.3">
      <c r="A54" s="36">
        <v>6552</v>
      </c>
      <c r="B54" s="37" t="s">
        <v>88</v>
      </c>
      <c r="C54" s="38">
        <v>3392000</v>
      </c>
      <c r="D54" s="38">
        <f t="shared" si="6"/>
        <v>3392000</v>
      </c>
      <c r="E54" s="107">
        <v>3392000</v>
      </c>
      <c r="F54" s="24"/>
    </row>
    <row r="55" spans="1:6" x14ac:dyDescent="0.3">
      <c r="A55" s="36">
        <v>6599</v>
      </c>
      <c r="B55" s="37" t="s">
        <v>89</v>
      </c>
      <c r="C55" s="38">
        <v>0</v>
      </c>
      <c r="D55" s="38">
        <f t="shared" si="4"/>
        <v>0</v>
      </c>
      <c r="E55" s="107">
        <v>0</v>
      </c>
      <c r="F55" s="24"/>
    </row>
    <row r="56" spans="1:6" ht="28.5" x14ac:dyDescent="0.3">
      <c r="A56" s="35">
        <v>6600</v>
      </c>
      <c r="B56" s="33" t="s">
        <v>90</v>
      </c>
      <c r="C56" s="34">
        <f>SUM(C57:C58)</f>
        <v>1347328</v>
      </c>
      <c r="D56" s="34">
        <f t="shared" ref="D56:D61" si="7">C56</f>
        <v>1347328</v>
      </c>
      <c r="E56" s="106">
        <v>1347328</v>
      </c>
      <c r="F56" s="24"/>
    </row>
    <row r="57" spans="1:6" ht="30" x14ac:dyDescent="0.3">
      <c r="A57" s="36">
        <v>6601</v>
      </c>
      <c r="B57" s="37" t="s">
        <v>91</v>
      </c>
      <c r="C57" s="38">
        <v>192328</v>
      </c>
      <c r="D57" s="38">
        <f t="shared" si="7"/>
        <v>192328</v>
      </c>
      <c r="E57" s="107">
        <v>192328</v>
      </c>
      <c r="F57" s="24"/>
    </row>
    <row r="58" spans="1:6" ht="30" x14ac:dyDescent="0.3">
      <c r="A58" s="36">
        <v>6605</v>
      </c>
      <c r="B58" s="37" t="s">
        <v>92</v>
      </c>
      <c r="C58" s="38">
        <v>1155000</v>
      </c>
      <c r="D58" s="38">
        <f t="shared" si="7"/>
        <v>1155000</v>
      </c>
      <c r="E58" s="107">
        <v>1155000</v>
      </c>
      <c r="F58" s="24"/>
    </row>
    <row r="59" spans="1:6" x14ac:dyDescent="0.3">
      <c r="A59" s="35">
        <v>6700</v>
      </c>
      <c r="B59" s="33" t="s">
        <v>93</v>
      </c>
      <c r="C59" s="34">
        <f>C60</f>
        <v>21600000</v>
      </c>
      <c r="D59" s="34">
        <f t="shared" si="7"/>
        <v>21600000</v>
      </c>
      <c r="E59" s="106">
        <v>15000000</v>
      </c>
      <c r="F59" s="24"/>
    </row>
    <row r="60" spans="1:6" x14ac:dyDescent="0.3">
      <c r="A60" s="36">
        <v>6704</v>
      </c>
      <c r="B60" s="37" t="s">
        <v>94</v>
      </c>
      <c r="C60" s="38">
        <v>21600000</v>
      </c>
      <c r="D60" s="38">
        <f t="shared" si="7"/>
        <v>21600000</v>
      </c>
      <c r="E60" s="107">
        <v>15000000</v>
      </c>
      <c r="F60" s="24"/>
    </row>
    <row r="61" spans="1:6" x14ac:dyDescent="0.3">
      <c r="A61" s="35">
        <v>6750</v>
      </c>
      <c r="B61" s="33" t="s">
        <v>95</v>
      </c>
      <c r="C61" s="34">
        <f>C62+C63</f>
        <v>0</v>
      </c>
      <c r="D61" s="38">
        <f t="shared" si="7"/>
        <v>0</v>
      </c>
      <c r="E61" s="106">
        <v>0</v>
      </c>
      <c r="F61" s="24"/>
    </row>
    <row r="62" spans="1:6" ht="30" hidden="1" x14ac:dyDescent="0.3">
      <c r="A62" s="36">
        <v>6757</v>
      </c>
      <c r="B62" s="37" t="s">
        <v>153</v>
      </c>
      <c r="C62" s="38">
        <v>0</v>
      </c>
      <c r="D62" s="38">
        <f t="shared" ref="D62:D63" si="8">C62</f>
        <v>0</v>
      </c>
      <c r="E62" s="107">
        <v>0</v>
      </c>
      <c r="F62" s="24"/>
    </row>
    <row r="63" spans="1:6" hidden="1" x14ac:dyDescent="0.3">
      <c r="A63" s="36">
        <v>6799</v>
      </c>
      <c r="B63" s="37" t="s">
        <v>96</v>
      </c>
      <c r="C63" s="38">
        <v>0</v>
      </c>
      <c r="D63" s="38">
        <f t="shared" si="8"/>
        <v>0</v>
      </c>
      <c r="E63" s="107">
        <v>0</v>
      </c>
      <c r="F63" s="24"/>
    </row>
    <row r="64" spans="1:6" ht="85.5" x14ac:dyDescent="0.3">
      <c r="A64" s="35">
        <v>6900</v>
      </c>
      <c r="B64" s="33" t="s">
        <v>97</v>
      </c>
      <c r="C64" s="34">
        <f>C65+C66+C67+C68</f>
        <v>12265000</v>
      </c>
      <c r="D64" s="34">
        <f>C64</f>
        <v>12265000</v>
      </c>
      <c r="E64" s="106">
        <v>12265000</v>
      </c>
      <c r="F64" s="24"/>
    </row>
    <row r="65" spans="1:6" ht="31.5" hidden="1" customHeight="1" x14ac:dyDescent="0.3">
      <c r="A65" s="36">
        <v>6905</v>
      </c>
      <c r="B65" s="37" t="s">
        <v>98</v>
      </c>
      <c r="C65" s="38"/>
      <c r="D65" s="38">
        <f>C65</f>
        <v>0</v>
      </c>
      <c r="E65" s="107">
        <v>0</v>
      </c>
      <c r="F65" s="24"/>
    </row>
    <row r="66" spans="1:6" ht="18.75" hidden="1" customHeight="1" x14ac:dyDescent="0.3">
      <c r="A66" s="36">
        <v>6907</v>
      </c>
      <c r="B66" s="37" t="s">
        <v>99</v>
      </c>
      <c r="C66" s="38"/>
      <c r="D66" s="38">
        <f t="shared" ref="D66:D68" si="9">C66</f>
        <v>0</v>
      </c>
      <c r="E66" s="107">
        <v>0</v>
      </c>
      <c r="F66" s="24"/>
    </row>
    <row r="67" spans="1:6" ht="30" hidden="1" x14ac:dyDescent="0.3">
      <c r="A67" s="36">
        <v>6912</v>
      </c>
      <c r="B67" s="37" t="s">
        <v>152</v>
      </c>
      <c r="C67" s="38"/>
      <c r="D67" s="38">
        <f t="shared" si="9"/>
        <v>0</v>
      </c>
      <c r="E67" s="107">
        <v>0</v>
      </c>
      <c r="F67" s="24"/>
    </row>
    <row r="68" spans="1:6" ht="30" x14ac:dyDescent="0.3">
      <c r="A68" s="36">
        <v>6949</v>
      </c>
      <c r="B68" s="37" t="s">
        <v>100</v>
      </c>
      <c r="C68" s="38">
        <v>12265000</v>
      </c>
      <c r="D68" s="38">
        <f t="shared" si="9"/>
        <v>12265000</v>
      </c>
      <c r="E68" s="107">
        <v>12265000</v>
      </c>
      <c r="F68" s="24"/>
    </row>
    <row r="69" spans="1:6" ht="42.75" x14ac:dyDescent="0.3">
      <c r="A69" s="35">
        <v>7000</v>
      </c>
      <c r="B69" s="33" t="s">
        <v>101</v>
      </c>
      <c r="C69" s="34">
        <f>SUM(C70:C72)</f>
        <v>3329000</v>
      </c>
      <c r="D69" s="34">
        <f>C69</f>
        <v>3329000</v>
      </c>
      <c r="E69" s="106">
        <v>3329000</v>
      </c>
      <c r="F69" s="24"/>
    </row>
    <row r="70" spans="1:6" x14ac:dyDescent="0.3">
      <c r="A70" s="36">
        <v>7001</v>
      </c>
      <c r="B70" s="37" t="s">
        <v>187</v>
      </c>
      <c r="C70" s="38">
        <v>1529000</v>
      </c>
      <c r="D70" s="38">
        <f>C70</f>
        <v>1529000</v>
      </c>
      <c r="E70" s="107">
        <v>1529000</v>
      </c>
      <c r="F70" s="24"/>
    </row>
    <row r="71" spans="1:6" ht="45" hidden="1" x14ac:dyDescent="0.3">
      <c r="A71" s="36">
        <v>7006</v>
      </c>
      <c r="B71" s="37" t="s">
        <v>103</v>
      </c>
      <c r="C71" s="38"/>
      <c r="D71" s="38">
        <f t="shared" ref="D71:D79" si="10">C71</f>
        <v>0</v>
      </c>
      <c r="E71" s="107">
        <v>0</v>
      </c>
      <c r="F71" s="24"/>
    </row>
    <row r="72" spans="1:6" x14ac:dyDescent="0.3">
      <c r="A72" s="36">
        <v>7053</v>
      </c>
      <c r="B72" s="37" t="s">
        <v>104</v>
      </c>
      <c r="C72" s="38">
        <v>1800000</v>
      </c>
      <c r="D72" s="38">
        <f t="shared" si="10"/>
        <v>1800000</v>
      </c>
      <c r="E72" s="107">
        <v>1800000</v>
      </c>
      <c r="F72" s="24"/>
    </row>
    <row r="73" spans="1:6" x14ac:dyDescent="0.3">
      <c r="A73" s="35">
        <v>7950</v>
      </c>
      <c r="B73" s="33" t="s">
        <v>208</v>
      </c>
      <c r="C73" s="34">
        <v>161942000</v>
      </c>
      <c r="D73" s="34">
        <f t="shared" si="10"/>
        <v>161942000</v>
      </c>
      <c r="E73" s="106">
        <v>0</v>
      </c>
      <c r="F73" s="24"/>
    </row>
    <row r="74" spans="1:6" hidden="1" x14ac:dyDescent="0.3">
      <c r="A74" s="36">
        <v>7951</v>
      </c>
      <c r="B74" s="37" t="s">
        <v>106</v>
      </c>
      <c r="C74" s="38"/>
      <c r="D74" s="38">
        <f t="shared" si="10"/>
        <v>0</v>
      </c>
      <c r="E74" s="107">
        <v>0</v>
      </c>
      <c r="F74" s="24"/>
    </row>
    <row r="75" spans="1:6" hidden="1" x14ac:dyDescent="0.3">
      <c r="A75" s="36">
        <v>7952</v>
      </c>
      <c r="B75" s="37" t="s">
        <v>106</v>
      </c>
      <c r="C75" s="38"/>
      <c r="D75" s="38">
        <f t="shared" si="10"/>
        <v>0</v>
      </c>
      <c r="E75" s="107">
        <v>0</v>
      </c>
      <c r="F75" s="24"/>
    </row>
    <row r="76" spans="1:6" hidden="1" x14ac:dyDescent="0.3">
      <c r="A76" s="36">
        <v>7953</v>
      </c>
      <c r="B76" s="37" t="s">
        <v>106</v>
      </c>
      <c r="C76" s="38"/>
      <c r="D76" s="38">
        <f t="shared" si="10"/>
        <v>0</v>
      </c>
      <c r="E76" s="107">
        <v>0</v>
      </c>
      <c r="F76" s="24"/>
    </row>
    <row r="77" spans="1:6" hidden="1" x14ac:dyDescent="0.3">
      <c r="A77" s="36">
        <v>7954</v>
      </c>
      <c r="B77" s="37" t="s">
        <v>106</v>
      </c>
      <c r="C77" s="38"/>
      <c r="D77" s="38">
        <f t="shared" si="10"/>
        <v>0</v>
      </c>
      <c r="E77" s="107">
        <v>0</v>
      </c>
      <c r="F77" s="24"/>
    </row>
    <row r="78" spans="1:6" ht="42.75" x14ac:dyDescent="0.3">
      <c r="A78" s="35">
        <v>9050</v>
      </c>
      <c r="B78" s="33" t="s">
        <v>105</v>
      </c>
      <c r="C78" s="34"/>
      <c r="D78" s="38">
        <f t="shared" si="10"/>
        <v>0</v>
      </c>
      <c r="E78" s="106">
        <v>0</v>
      </c>
      <c r="F78" s="24"/>
    </row>
    <row r="79" spans="1:6" hidden="1" x14ac:dyDescent="0.3">
      <c r="A79" s="36">
        <v>9099</v>
      </c>
      <c r="B79" s="37" t="s">
        <v>106</v>
      </c>
      <c r="C79" s="38"/>
      <c r="D79" s="38">
        <f t="shared" si="10"/>
        <v>0</v>
      </c>
      <c r="E79" s="107">
        <v>0</v>
      </c>
      <c r="F79" s="24"/>
    </row>
    <row r="80" spans="1:6" x14ac:dyDescent="0.3">
      <c r="A80" s="39"/>
      <c r="B80" s="40"/>
      <c r="C80" s="41"/>
      <c r="D80" s="41"/>
      <c r="E80" s="41"/>
      <c r="F80" s="24"/>
    </row>
    <row r="81" spans="1:6" x14ac:dyDescent="0.3">
      <c r="A81" s="25" t="s">
        <v>53</v>
      </c>
      <c r="B81" s="22"/>
      <c r="C81" s="22"/>
      <c r="D81" s="85">
        <f>D82+D83</f>
        <v>687869522</v>
      </c>
    </row>
    <row r="82" spans="1:6" ht="26.25" customHeight="1" x14ac:dyDescent="0.3">
      <c r="A82" s="105" t="s">
        <v>154</v>
      </c>
      <c r="D82" s="76">
        <f>D15</f>
        <v>157934079</v>
      </c>
      <c r="E82" s="19" t="s">
        <v>155</v>
      </c>
    </row>
    <row r="83" spans="1:6" ht="26.25" customHeight="1" x14ac:dyDescent="0.3">
      <c r="A83" s="105" t="s">
        <v>209</v>
      </c>
      <c r="D83" s="76">
        <f>E15</f>
        <v>529935443</v>
      </c>
      <c r="E83" s="19" t="s">
        <v>155</v>
      </c>
    </row>
    <row r="84" spans="1:6" ht="24" customHeight="1" x14ac:dyDescent="0.3">
      <c r="A84" s="25" t="s">
        <v>54</v>
      </c>
      <c r="B84" s="22"/>
      <c r="C84" s="22"/>
      <c r="D84" s="103">
        <f>D85+D86+D87</f>
        <v>0</v>
      </c>
    </row>
    <row r="85" spans="1:6" ht="24" customHeight="1" x14ac:dyDescent="0.3">
      <c r="A85" s="22" t="s">
        <v>210</v>
      </c>
      <c r="B85" s="22"/>
      <c r="C85" s="22"/>
      <c r="D85" s="76"/>
    </row>
    <row r="86" spans="1:6" x14ac:dyDescent="0.3">
      <c r="A86" s="22" t="s">
        <v>107</v>
      </c>
      <c r="D86" s="76">
        <v>0</v>
      </c>
    </row>
    <row r="87" spans="1:6" x14ac:dyDescent="0.3">
      <c r="A87" s="22" t="s">
        <v>108</v>
      </c>
      <c r="D87" s="76"/>
    </row>
    <row r="89" spans="1:6" x14ac:dyDescent="0.3">
      <c r="C89" s="143" t="s">
        <v>216</v>
      </c>
      <c r="D89" s="143"/>
      <c r="E89" s="143"/>
      <c r="F89" s="143"/>
    </row>
    <row r="90" spans="1:6" x14ac:dyDescent="0.3">
      <c r="A90" s="23"/>
      <c r="C90" s="144" t="s">
        <v>45</v>
      </c>
      <c r="D90" s="144"/>
      <c r="E90" s="144"/>
      <c r="F90"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89:F89"/>
    <mergeCell ref="C90:F90"/>
  </mergeCells>
  <pageMargins left="0.17" right="0.2" top="0.17" bottom="0.17" header="0.17" footer="0.17"/>
  <pageSetup paperSize="9" scale="84" fitToHeight="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4"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202</v>
      </c>
      <c r="D5" s="136"/>
      <c r="E5" s="136"/>
      <c r="F5" s="136"/>
    </row>
    <row r="6" spans="1:7" ht="18.75" x14ac:dyDescent="0.3">
      <c r="A6" s="100"/>
      <c r="B6" s="100"/>
      <c r="C6" s="101"/>
      <c r="D6" s="101"/>
      <c r="E6" s="101"/>
      <c r="F6" s="101"/>
    </row>
    <row r="7" spans="1:7" x14ac:dyDescent="0.25">
      <c r="A7" s="137" t="s">
        <v>213</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214</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803160000</v>
      </c>
      <c r="D19" s="67">
        <v>565560000</v>
      </c>
      <c r="E19" s="84">
        <f>D19/C19</f>
        <v>0.70416853428955628</v>
      </c>
      <c r="F19" s="84"/>
    </row>
    <row r="20" spans="1:8" x14ac:dyDescent="0.25">
      <c r="A20" s="3">
        <v>2</v>
      </c>
      <c r="B20" s="4" t="s">
        <v>140</v>
      </c>
      <c r="C20" s="67">
        <f>C19-C21</f>
        <v>481896000</v>
      </c>
      <c r="D20" s="68">
        <v>78990909</v>
      </c>
      <c r="E20" s="84">
        <f t="shared" ref="E20" si="0">D20/C20</f>
        <v>0.16391692190846158</v>
      </c>
      <c r="F20" s="87"/>
    </row>
    <row r="21" spans="1:8" x14ac:dyDescent="0.25">
      <c r="A21" s="3">
        <v>3</v>
      </c>
      <c r="B21" s="4" t="s">
        <v>12</v>
      </c>
      <c r="C21" s="67">
        <f>C19*40/100</f>
        <v>321264000</v>
      </c>
      <c r="D21" s="68">
        <f>D19*40/100</f>
        <v>226224000</v>
      </c>
      <c r="E21" s="84">
        <f>D21/C21</f>
        <v>0.70416853428955628</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8898982392</v>
      </c>
      <c r="D30" s="72">
        <f>D31+D34</f>
        <v>7882508398</v>
      </c>
      <c r="E30" s="84">
        <f t="shared" ref="E30:E32" si="1">D30/C30</f>
        <v>0.88577637877856807</v>
      </c>
      <c r="F30" s="8"/>
      <c r="H30" s="125" t="s">
        <v>111</v>
      </c>
    </row>
    <row r="31" spans="1:8" x14ac:dyDescent="0.25">
      <c r="A31" s="17" t="s">
        <v>4</v>
      </c>
      <c r="B31" s="18" t="s">
        <v>7</v>
      </c>
      <c r="C31" s="72">
        <f>C32+C33</f>
        <v>8420301797</v>
      </c>
      <c r="D31" s="71">
        <f>D32+D33</f>
        <v>7433101595</v>
      </c>
      <c r="E31" s="84">
        <f t="shared" si="1"/>
        <v>0.88275952266322311</v>
      </c>
      <c r="F31" s="8"/>
      <c r="H31" s="125"/>
    </row>
    <row r="32" spans="1:8" x14ac:dyDescent="0.25">
      <c r="A32" s="17" t="s">
        <v>49</v>
      </c>
      <c r="B32" s="18" t="s">
        <v>47</v>
      </c>
      <c r="C32" s="72">
        <v>5741729133</v>
      </c>
      <c r="D32" s="71">
        <v>5721085120</v>
      </c>
      <c r="E32" s="84">
        <f t="shared" si="1"/>
        <v>0.9964045651541884</v>
      </c>
      <c r="F32" s="88"/>
      <c r="H32" s="125"/>
    </row>
    <row r="33" spans="1:8" ht="47.25" x14ac:dyDescent="0.25">
      <c r="A33" s="17" t="s">
        <v>50</v>
      </c>
      <c r="B33" s="18" t="s">
        <v>48</v>
      </c>
      <c r="C33" s="72">
        <v>2678572664</v>
      </c>
      <c r="D33" s="71">
        <v>1712016475</v>
      </c>
      <c r="E33" s="84">
        <f>D33/C33</f>
        <v>0.6391525225391459</v>
      </c>
      <c r="F33" s="88"/>
      <c r="H33" s="125"/>
    </row>
    <row r="34" spans="1:8" x14ac:dyDescent="0.25">
      <c r="A34" s="17" t="s">
        <v>5</v>
      </c>
      <c r="B34" s="18" t="s">
        <v>19</v>
      </c>
      <c r="C34" s="72">
        <v>478680595</v>
      </c>
      <c r="D34" s="71">
        <v>449406803</v>
      </c>
      <c r="E34" s="84">
        <f t="shared" ref="E34:E60" si="2">D34/C34</f>
        <v>0.93884483242944072</v>
      </c>
      <c r="F34" s="8"/>
      <c r="H34" s="125"/>
    </row>
    <row r="35" spans="1:8" hidden="1" x14ac:dyDescent="0.25">
      <c r="A35" s="17"/>
      <c r="B35" s="60" t="s">
        <v>141</v>
      </c>
      <c r="C35" s="18"/>
      <c r="D35" s="6"/>
      <c r="E35" s="84" t="e">
        <f t="shared" si="2"/>
        <v>#DIV/0!</v>
      </c>
      <c r="F35" s="8"/>
      <c r="H35" s="125"/>
    </row>
    <row r="36" spans="1:8" hidden="1" x14ac:dyDescent="0.25">
      <c r="A36" s="17"/>
      <c r="B36" s="18" t="s">
        <v>51</v>
      </c>
      <c r="C36" s="18"/>
      <c r="D36" s="6"/>
      <c r="E36" s="84" t="e">
        <f t="shared" si="2"/>
        <v>#DIV/0!</v>
      </c>
      <c r="F36" s="8"/>
      <c r="H36" s="125"/>
    </row>
    <row r="37" spans="1:8" hidden="1" x14ac:dyDescent="0.25">
      <c r="A37" s="3">
        <v>4</v>
      </c>
      <c r="B37" s="4" t="s">
        <v>21</v>
      </c>
      <c r="C37" s="4"/>
      <c r="D37" s="6"/>
      <c r="E37" s="84" t="e">
        <f t="shared" si="2"/>
        <v>#DIV/0!</v>
      </c>
      <c r="F37" s="8"/>
    </row>
    <row r="38" spans="1:8" hidden="1" x14ac:dyDescent="0.25">
      <c r="A38" s="3" t="s">
        <v>22</v>
      </c>
      <c r="B38" s="4" t="s">
        <v>7</v>
      </c>
      <c r="C38" s="4"/>
      <c r="D38" s="6"/>
      <c r="E38" s="84" t="e">
        <f t="shared" si="2"/>
        <v>#DIV/0!</v>
      </c>
      <c r="F38" s="8"/>
    </row>
    <row r="39" spans="1:8" hidden="1" x14ac:dyDescent="0.25">
      <c r="A39" s="3" t="s">
        <v>23</v>
      </c>
      <c r="B39" s="4" t="s">
        <v>19</v>
      </c>
      <c r="C39" s="4"/>
      <c r="D39" s="6"/>
      <c r="E39" s="84" t="e">
        <f t="shared" si="2"/>
        <v>#DIV/0!</v>
      </c>
      <c r="F39" s="8"/>
    </row>
    <row r="40" spans="1:8" hidden="1" x14ac:dyDescent="0.25">
      <c r="A40" s="3">
        <v>5</v>
      </c>
      <c r="B40" s="4" t="s">
        <v>24</v>
      </c>
      <c r="C40" s="4"/>
      <c r="D40" s="6"/>
      <c r="E40" s="84" t="e">
        <f t="shared" si="2"/>
        <v>#DIV/0!</v>
      </c>
      <c r="F40" s="8"/>
    </row>
    <row r="41" spans="1:8" hidden="1" x14ac:dyDescent="0.25">
      <c r="A41" s="3" t="s">
        <v>25</v>
      </c>
      <c r="B41" s="4" t="s">
        <v>7</v>
      </c>
      <c r="C41" s="4"/>
      <c r="D41" s="6"/>
      <c r="E41" s="84" t="e">
        <f t="shared" si="2"/>
        <v>#DIV/0!</v>
      </c>
      <c r="F41" s="8"/>
    </row>
    <row r="42" spans="1:8" hidden="1" x14ac:dyDescent="0.25">
      <c r="A42" s="3" t="s">
        <v>26</v>
      </c>
      <c r="B42" s="4" t="s">
        <v>19</v>
      </c>
      <c r="C42" s="4"/>
      <c r="D42" s="6"/>
      <c r="E42" s="84" t="e">
        <f t="shared" si="2"/>
        <v>#DIV/0!</v>
      </c>
      <c r="F42" s="8"/>
    </row>
    <row r="43" spans="1:8" hidden="1" x14ac:dyDescent="0.25">
      <c r="A43" s="3">
        <v>6</v>
      </c>
      <c r="B43" s="4" t="s">
        <v>27</v>
      </c>
      <c r="C43" s="4"/>
      <c r="D43" s="6"/>
      <c r="E43" s="84" t="e">
        <f t="shared" si="2"/>
        <v>#DIV/0!</v>
      </c>
      <c r="F43" s="8"/>
    </row>
    <row r="44" spans="1:8" hidden="1" x14ac:dyDescent="0.25">
      <c r="A44" s="3" t="s">
        <v>28</v>
      </c>
      <c r="B44" s="4" t="s">
        <v>7</v>
      </c>
      <c r="C44" s="4"/>
      <c r="D44" s="6"/>
      <c r="E44" s="84" t="e">
        <f t="shared" si="2"/>
        <v>#DIV/0!</v>
      </c>
      <c r="F44" s="8"/>
    </row>
    <row r="45" spans="1:8" hidden="1" x14ac:dyDescent="0.25">
      <c r="A45" s="3" t="s">
        <v>29</v>
      </c>
      <c r="B45" s="4" t="s">
        <v>19</v>
      </c>
      <c r="C45" s="4"/>
      <c r="D45" s="6"/>
      <c r="E45" s="84" t="e">
        <f t="shared" si="2"/>
        <v>#DIV/0!</v>
      </c>
      <c r="F45" s="8"/>
    </row>
    <row r="46" spans="1:8" hidden="1" x14ac:dyDescent="0.25">
      <c r="A46" s="3">
        <v>7</v>
      </c>
      <c r="B46" s="4" t="s">
        <v>30</v>
      </c>
      <c r="C46" s="4"/>
      <c r="D46" s="6"/>
      <c r="E46" s="84" t="e">
        <f t="shared" si="2"/>
        <v>#DIV/0!</v>
      </c>
      <c r="F46" s="8"/>
    </row>
    <row r="47" spans="1:8" hidden="1" x14ac:dyDescent="0.25">
      <c r="A47" s="3" t="s">
        <v>31</v>
      </c>
      <c r="B47" s="4" t="s">
        <v>7</v>
      </c>
      <c r="C47" s="4"/>
      <c r="D47" s="6"/>
      <c r="E47" s="84" t="e">
        <f t="shared" si="2"/>
        <v>#DIV/0!</v>
      </c>
      <c r="F47" s="8"/>
    </row>
    <row r="48" spans="1:8" hidden="1" x14ac:dyDescent="0.25">
      <c r="A48" s="3" t="s">
        <v>32</v>
      </c>
      <c r="B48" s="4" t="s">
        <v>19</v>
      </c>
      <c r="C48" s="4"/>
      <c r="D48" s="6"/>
      <c r="E48" s="84" t="e">
        <f t="shared" si="2"/>
        <v>#DIV/0!</v>
      </c>
      <c r="F48" s="8"/>
    </row>
    <row r="49" spans="1:7" hidden="1" x14ac:dyDescent="0.25">
      <c r="A49" s="3">
        <v>8</v>
      </c>
      <c r="B49" s="4" t="s">
        <v>33</v>
      </c>
      <c r="C49" s="4"/>
      <c r="D49" s="6"/>
      <c r="E49" s="84" t="e">
        <f t="shared" si="2"/>
        <v>#DIV/0!</v>
      </c>
      <c r="F49" s="8"/>
    </row>
    <row r="50" spans="1:7" hidden="1" x14ac:dyDescent="0.25">
      <c r="A50" s="3" t="s">
        <v>34</v>
      </c>
      <c r="B50" s="4" t="s">
        <v>7</v>
      </c>
      <c r="C50" s="4"/>
      <c r="D50" s="6"/>
      <c r="E50" s="84" t="e">
        <f t="shared" si="2"/>
        <v>#DIV/0!</v>
      </c>
      <c r="F50" s="8"/>
    </row>
    <row r="51" spans="1:7" hidden="1" x14ac:dyDescent="0.25">
      <c r="A51" s="3" t="s">
        <v>35</v>
      </c>
      <c r="B51" s="4" t="s">
        <v>19</v>
      </c>
      <c r="C51" s="4"/>
      <c r="D51" s="6"/>
      <c r="E51" s="84" t="e">
        <f t="shared" si="2"/>
        <v>#DIV/0!</v>
      </c>
      <c r="F51" s="8"/>
    </row>
    <row r="52" spans="1:7" ht="31.5" hidden="1" x14ac:dyDescent="0.25">
      <c r="A52" s="3">
        <v>9</v>
      </c>
      <c r="B52" s="4" t="s">
        <v>36</v>
      </c>
      <c r="C52" s="4"/>
      <c r="D52" s="6"/>
      <c r="E52" s="84" t="e">
        <f t="shared" si="2"/>
        <v>#DIV/0!</v>
      </c>
      <c r="F52" s="8"/>
    </row>
    <row r="53" spans="1:7" hidden="1" x14ac:dyDescent="0.25">
      <c r="A53" s="3" t="s">
        <v>37</v>
      </c>
      <c r="B53" s="4" t="s">
        <v>7</v>
      </c>
      <c r="C53" s="4"/>
      <c r="D53" s="6"/>
      <c r="E53" s="84" t="e">
        <f t="shared" si="2"/>
        <v>#DIV/0!</v>
      </c>
      <c r="F53" s="8"/>
    </row>
    <row r="54" spans="1:7" hidden="1" x14ac:dyDescent="0.25">
      <c r="A54" s="3" t="s">
        <v>38</v>
      </c>
      <c r="B54" s="4" t="s">
        <v>19</v>
      </c>
      <c r="C54" s="4"/>
      <c r="D54" s="6"/>
      <c r="E54" s="84" t="e">
        <f t="shared" si="2"/>
        <v>#DIV/0!</v>
      </c>
      <c r="F54" s="8"/>
    </row>
    <row r="55" spans="1:7" hidden="1" x14ac:dyDescent="0.25">
      <c r="A55" s="3">
        <v>10</v>
      </c>
      <c r="B55" s="4" t="s">
        <v>39</v>
      </c>
      <c r="C55" s="4"/>
      <c r="D55" s="6"/>
      <c r="E55" s="84" t="e">
        <f t="shared" si="2"/>
        <v>#DIV/0!</v>
      </c>
      <c r="F55" s="8"/>
    </row>
    <row r="56" spans="1:7" hidden="1" x14ac:dyDescent="0.25">
      <c r="A56" s="3" t="s">
        <v>40</v>
      </c>
      <c r="B56" s="4" t="s">
        <v>7</v>
      </c>
      <c r="C56" s="4"/>
      <c r="D56" s="6"/>
      <c r="E56" s="84" t="e">
        <f t="shared" si="2"/>
        <v>#DIV/0!</v>
      </c>
      <c r="F56" s="8"/>
    </row>
    <row r="57" spans="1:7" hidden="1" x14ac:dyDescent="0.25">
      <c r="A57" s="3" t="s">
        <v>41</v>
      </c>
      <c r="B57" s="4" t="s">
        <v>19</v>
      </c>
      <c r="C57" s="4"/>
      <c r="D57" s="6"/>
      <c r="E57" s="84" t="e">
        <f t="shared" si="2"/>
        <v>#DIV/0!</v>
      </c>
      <c r="F57" s="8"/>
    </row>
    <row r="58" spans="1:7" hidden="1" x14ac:dyDescent="0.25">
      <c r="A58" s="3">
        <v>11</v>
      </c>
      <c r="B58" s="7" t="s">
        <v>42</v>
      </c>
      <c r="C58" s="7"/>
      <c r="D58" s="6"/>
      <c r="E58" s="84" t="e">
        <f t="shared" si="2"/>
        <v>#DIV/0!</v>
      </c>
      <c r="F58" s="8"/>
      <c r="G58" s="9"/>
    </row>
    <row r="59" spans="1:7" hidden="1" x14ac:dyDescent="0.25">
      <c r="A59" s="3">
        <v>1</v>
      </c>
      <c r="B59" s="4" t="s">
        <v>43</v>
      </c>
      <c r="C59" s="4"/>
      <c r="D59" s="6"/>
      <c r="E59" s="84" t="e">
        <f t="shared" si="2"/>
        <v>#DIV/0!</v>
      </c>
      <c r="F59" s="8"/>
      <c r="G59" s="98"/>
    </row>
    <row r="60" spans="1:7" hidden="1" x14ac:dyDescent="0.25">
      <c r="A60" s="3">
        <v>2</v>
      </c>
      <c r="B60" s="7" t="s">
        <v>42</v>
      </c>
      <c r="C60" s="7"/>
      <c r="D60" s="8"/>
      <c r="E60" s="84" t="e">
        <f t="shared" si="2"/>
        <v>#DIV/0!</v>
      </c>
      <c r="F60" s="6"/>
    </row>
    <row r="61" spans="1:7" x14ac:dyDescent="0.25">
      <c r="A61" s="13"/>
      <c r="B61" s="14"/>
      <c r="C61" s="109"/>
      <c r="D61" s="108"/>
      <c r="E61" s="16"/>
      <c r="F61" s="16"/>
    </row>
    <row r="62" spans="1:7" x14ac:dyDescent="0.25">
      <c r="D62" s="126" t="s">
        <v>215</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A13:F13"/>
    <mergeCell ref="E15:F15"/>
    <mergeCell ref="H30:H36"/>
    <mergeCell ref="D62:F62"/>
    <mergeCell ref="D63:F63"/>
  </mergeCells>
  <pageMargins left="0.7" right="0.7" top="0.75" bottom="0.75" header="0.3" footer="0.3"/>
  <pageSetup paperSize="9" scale="75" orientation="portrait"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topLeftCell="A71"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211</v>
      </c>
      <c r="B4" s="144"/>
      <c r="C4" s="144"/>
      <c r="D4" s="144"/>
      <c r="E4" s="144"/>
      <c r="F4" s="144"/>
      <c r="G4" s="144"/>
      <c r="H4" s="27"/>
      <c r="I4" s="27"/>
      <c r="J4" s="27"/>
      <c r="K4" s="27"/>
      <c r="L4" s="27"/>
      <c r="M4" s="27"/>
      <c r="N4" s="27"/>
      <c r="O4" s="27"/>
    </row>
    <row r="5" spans="1:15" x14ac:dyDescent="0.3">
      <c r="A5" s="102"/>
      <c r="B5" s="102"/>
      <c r="C5" s="102"/>
      <c r="D5" s="102"/>
      <c r="E5" s="102"/>
      <c r="F5" s="102"/>
      <c r="G5" s="102"/>
      <c r="H5" s="27"/>
      <c r="I5" s="27"/>
      <c r="J5" s="27"/>
      <c r="K5" s="27"/>
      <c r="L5" s="27"/>
      <c r="M5" s="27"/>
      <c r="N5" s="27"/>
      <c r="O5" s="27"/>
    </row>
    <row r="6" spans="1:15" x14ac:dyDescent="0.3">
      <c r="A6" s="23" t="s">
        <v>184</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185</v>
      </c>
      <c r="B9" s="150"/>
      <c r="C9" s="73">
        <v>25757047</v>
      </c>
      <c r="D9" s="73">
        <v>35595667</v>
      </c>
      <c r="E9" s="73">
        <v>783813627</v>
      </c>
      <c r="F9" s="73"/>
      <c r="G9" s="73">
        <f>C9+D9+F9+E9</f>
        <v>845166341</v>
      </c>
    </row>
    <row r="10" spans="1:15" x14ac:dyDescent="0.3">
      <c r="A10" s="151" t="s">
        <v>186</v>
      </c>
      <c r="B10" s="152"/>
      <c r="C10" s="74">
        <f>5527189000+260292330-143018488</f>
        <v>5644462842</v>
      </c>
      <c r="D10" s="74">
        <v>989707000</v>
      </c>
      <c r="E10" s="74">
        <f>1984797000-1144262000</f>
        <v>840535000</v>
      </c>
      <c r="F10" s="74">
        <f>403817595+72000000+1227000</f>
        <v>477044595</v>
      </c>
      <c r="G10" s="73">
        <f t="shared" ref="G10:G15" si="0">C10+D10+F10+E10</f>
        <v>7951749437</v>
      </c>
    </row>
    <row r="11" spans="1:15" x14ac:dyDescent="0.3">
      <c r="A11" s="151" t="s">
        <v>56</v>
      </c>
      <c r="B11" s="152"/>
      <c r="C11" s="73">
        <f>SUM(C12:C15)</f>
        <v>5649575876</v>
      </c>
      <c r="D11" s="73">
        <f>SUM(D12:D15)</f>
        <v>802874275</v>
      </c>
      <c r="E11" s="73">
        <f t="shared" ref="E11:F11" si="1">SUM(E12:E15)</f>
        <v>880220830</v>
      </c>
      <c r="F11" s="73">
        <f t="shared" si="1"/>
        <v>447770803</v>
      </c>
      <c r="G11" s="73">
        <f t="shared" si="0"/>
        <v>7780441784</v>
      </c>
    </row>
    <row r="12" spans="1:15" x14ac:dyDescent="0.3">
      <c r="A12" s="151" t="s">
        <v>112</v>
      </c>
      <c r="B12" s="152"/>
      <c r="C12" s="74">
        <v>1322157395</v>
      </c>
      <c r="D12" s="74">
        <v>210922012</v>
      </c>
      <c r="E12" s="74">
        <v>0</v>
      </c>
      <c r="F12" s="74">
        <v>72000000</v>
      </c>
      <c r="G12" s="73">
        <f t="shared" si="0"/>
        <v>1605079407</v>
      </c>
    </row>
    <row r="13" spans="1:15" x14ac:dyDescent="0.3">
      <c r="A13" s="151" t="s">
        <v>113</v>
      </c>
      <c r="B13" s="152"/>
      <c r="C13" s="74">
        <v>1328609399</v>
      </c>
      <c r="D13" s="74">
        <f>205097923+165819</f>
        <v>205263742</v>
      </c>
      <c r="E13" s="74">
        <v>119391997</v>
      </c>
      <c r="F13" s="74">
        <v>374543803</v>
      </c>
      <c r="G13" s="73">
        <f t="shared" si="0"/>
        <v>2027808941</v>
      </c>
    </row>
    <row r="14" spans="1:15" x14ac:dyDescent="0.3">
      <c r="A14" s="151" t="s">
        <v>114</v>
      </c>
      <c r="B14" s="152"/>
      <c r="C14" s="74">
        <v>1248940233</v>
      </c>
      <c r="D14" s="74">
        <v>228754442</v>
      </c>
      <c r="E14" s="74">
        <v>230893390</v>
      </c>
      <c r="F14" s="74">
        <v>1227000</v>
      </c>
      <c r="G14" s="73">
        <f t="shared" si="0"/>
        <v>1709815065</v>
      </c>
    </row>
    <row r="15" spans="1:15" x14ac:dyDescent="0.3">
      <c r="A15" s="151" t="s">
        <v>121</v>
      </c>
      <c r="B15" s="152"/>
      <c r="C15" s="74">
        <f>1821378093-71509244</f>
        <v>1749868849</v>
      </c>
      <c r="D15" s="74">
        <v>157934079</v>
      </c>
      <c r="E15" s="74">
        <v>529935443</v>
      </c>
      <c r="F15" s="74">
        <v>0</v>
      </c>
      <c r="G15" s="73">
        <f t="shared" si="0"/>
        <v>2437738371</v>
      </c>
    </row>
    <row r="16" spans="1:15" x14ac:dyDescent="0.3">
      <c r="A16" s="153" t="s">
        <v>115</v>
      </c>
      <c r="B16" s="154"/>
      <c r="C16" s="73">
        <f>C9+C10-C11</f>
        <v>20644013</v>
      </c>
      <c r="D16" s="73">
        <f>D9+D10-D11</f>
        <v>222428392</v>
      </c>
      <c r="E16" s="73">
        <f>E9+E10-E11</f>
        <v>744127797</v>
      </c>
      <c r="F16" s="73">
        <f>F9+F10-F11</f>
        <v>29273792</v>
      </c>
      <c r="G16" s="75">
        <f>C16+D16+E16+F16</f>
        <v>1016473994</v>
      </c>
    </row>
    <row r="17" spans="1:7" ht="11.25" customHeight="1" x14ac:dyDescent="0.3">
      <c r="A17" s="28"/>
      <c r="B17" s="29"/>
      <c r="C17" s="29"/>
      <c r="D17" s="29"/>
      <c r="E17" s="29"/>
      <c r="F17" s="29"/>
      <c r="G17" s="29"/>
    </row>
    <row r="18" spans="1:7" x14ac:dyDescent="0.3">
      <c r="A18" s="23" t="s">
        <v>109</v>
      </c>
    </row>
    <row r="19" spans="1:7" x14ac:dyDescent="0.3">
      <c r="A19" s="104" t="s">
        <v>52</v>
      </c>
      <c r="B19" s="22"/>
      <c r="C19" s="145">
        <f>C11</f>
        <v>5649575876</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212</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106"/>
      <c r="F24" s="24"/>
    </row>
    <row r="25" spans="1:7" x14ac:dyDescent="0.3">
      <c r="A25" s="35">
        <v>6000</v>
      </c>
      <c r="B25" s="33" t="s">
        <v>63</v>
      </c>
      <c r="C25" s="34">
        <f>C26+C27+C28</f>
        <v>1770172648</v>
      </c>
      <c r="D25" s="34">
        <f>D26+D27+D28</f>
        <v>1770172648</v>
      </c>
      <c r="E25" s="106">
        <v>1333828615</v>
      </c>
      <c r="F25" s="24"/>
    </row>
    <row r="26" spans="1:7" ht="30" x14ac:dyDescent="0.3">
      <c r="A26" s="36">
        <v>6001</v>
      </c>
      <c r="B26" s="37" t="s">
        <v>64</v>
      </c>
      <c r="C26" s="38">
        <v>1675540219</v>
      </c>
      <c r="D26" s="38">
        <f>C26</f>
        <v>1675540219</v>
      </c>
      <c r="E26" s="107">
        <v>1262010614</v>
      </c>
      <c r="F26" s="24"/>
    </row>
    <row r="27" spans="1:7" ht="30" x14ac:dyDescent="0.3">
      <c r="A27" s="36">
        <v>6002</v>
      </c>
      <c r="B27" s="37" t="s">
        <v>65</v>
      </c>
      <c r="C27" s="38">
        <v>0</v>
      </c>
      <c r="D27" s="38">
        <f t="shared" ref="D27:D28" si="2">C27</f>
        <v>0</v>
      </c>
      <c r="E27" s="107">
        <v>0</v>
      </c>
      <c r="F27" s="24"/>
    </row>
    <row r="28" spans="1:7" ht="30" x14ac:dyDescent="0.3">
      <c r="A28" s="36">
        <v>6003</v>
      </c>
      <c r="B28" s="37" t="s">
        <v>66</v>
      </c>
      <c r="C28" s="38">
        <v>94632429</v>
      </c>
      <c r="D28" s="38">
        <f t="shared" si="2"/>
        <v>94632429</v>
      </c>
      <c r="E28" s="107">
        <v>71818001</v>
      </c>
      <c r="F28" s="24"/>
    </row>
    <row r="29" spans="1:7" ht="42.75" x14ac:dyDescent="0.3">
      <c r="A29" s="35">
        <v>6050</v>
      </c>
      <c r="B29" s="33" t="s">
        <v>67</v>
      </c>
      <c r="C29" s="34">
        <f>C30</f>
        <v>366231868</v>
      </c>
      <c r="D29" s="34">
        <f>C29</f>
        <v>366231868</v>
      </c>
      <c r="E29" s="106">
        <v>292425612</v>
      </c>
      <c r="F29" s="24"/>
    </row>
    <row r="30" spans="1:7" ht="45" x14ac:dyDescent="0.3">
      <c r="A30" s="36">
        <v>6051</v>
      </c>
      <c r="B30" s="37" t="s">
        <v>67</v>
      </c>
      <c r="C30" s="38">
        <v>366231868</v>
      </c>
      <c r="D30" s="38">
        <f>C30</f>
        <v>366231868</v>
      </c>
      <c r="E30" s="107">
        <v>292425612</v>
      </c>
      <c r="F30" s="24"/>
    </row>
    <row r="31" spans="1:7" x14ac:dyDescent="0.3">
      <c r="A31" s="35">
        <v>6100</v>
      </c>
      <c r="B31" s="33" t="s">
        <v>68</v>
      </c>
      <c r="C31" s="34">
        <f>C32+C33+C34+C35+C36+C37+C38</f>
        <v>1350453394</v>
      </c>
      <c r="D31" s="34">
        <f>C31</f>
        <v>1350453394</v>
      </c>
      <c r="E31" s="106">
        <v>871515145</v>
      </c>
      <c r="F31" s="24"/>
    </row>
    <row r="32" spans="1:7" x14ac:dyDescent="0.3">
      <c r="A32" s="36">
        <v>6101</v>
      </c>
      <c r="B32" s="37" t="s">
        <v>69</v>
      </c>
      <c r="C32" s="38">
        <v>31944000</v>
      </c>
      <c r="D32" s="38">
        <f>C32</f>
        <v>31944000</v>
      </c>
      <c r="E32" s="107">
        <v>23958000</v>
      </c>
      <c r="F32" s="24"/>
    </row>
    <row r="33" spans="1:6" x14ac:dyDescent="0.3">
      <c r="A33" s="36">
        <v>6105</v>
      </c>
      <c r="B33" s="37" t="s">
        <v>70</v>
      </c>
      <c r="C33" s="38">
        <v>412765567</v>
      </c>
      <c r="D33" s="38">
        <f t="shared" ref="D33:D38" si="3">C33</f>
        <v>412765567</v>
      </c>
      <c r="E33" s="107">
        <v>171089990</v>
      </c>
      <c r="F33" s="24"/>
    </row>
    <row r="34" spans="1:6" x14ac:dyDescent="0.3">
      <c r="A34" s="36">
        <v>6112</v>
      </c>
      <c r="B34" s="37" t="s">
        <v>71</v>
      </c>
      <c r="C34" s="38">
        <v>599589565</v>
      </c>
      <c r="D34" s="38">
        <f t="shared" si="3"/>
        <v>599589565</v>
      </c>
      <c r="E34" s="107">
        <v>445230052</v>
      </c>
      <c r="F34" s="24"/>
    </row>
    <row r="35" spans="1:6" ht="30" x14ac:dyDescent="0.3">
      <c r="A35" s="36">
        <v>6113</v>
      </c>
      <c r="B35" s="37" t="s">
        <v>72</v>
      </c>
      <c r="C35" s="38">
        <v>5364000</v>
      </c>
      <c r="D35" s="38">
        <f t="shared" si="3"/>
        <v>5364000</v>
      </c>
      <c r="E35" s="107">
        <v>4321000</v>
      </c>
      <c r="F35" s="24"/>
    </row>
    <row r="36" spans="1:6" x14ac:dyDescent="0.3">
      <c r="A36" s="36">
        <v>6115</v>
      </c>
      <c r="B36" s="37" t="s">
        <v>73</v>
      </c>
      <c r="C36" s="38">
        <v>300790262</v>
      </c>
      <c r="D36" s="38">
        <f t="shared" si="3"/>
        <v>300790262</v>
      </c>
      <c r="E36" s="107">
        <v>226916103</v>
      </c>
      <c r="F36" s="24"/>
    </row>
    <row r="37" spans="1:6" ht="30" x14ac:dyDescent="0.3">
      <c r="A37" s="36">
        <v>6117</v>
      </c>
      <c r="B37" s="37" t="s">
        <v>74</v>
      </c>
      <c r="C37" s="38">
        <v>0</v>
      </c>
      <c r="D37" s="38">
        <f t="shared" si="3"/>
        <v>0</v>
      </c>
      <c r="E37" s="107">
        <v>0</v>
      </c>
      <c r="F37" s="24"/>
    </row>
    <row r="38" spans="1:6" x14ac:dyDescent="0.3">
      <c r="A38" s="36">
        <v>6149</v>
      </c>
      <c r="B38" s="37" t="s">
        <v>75</v>
      </c>
      <c r="C38" s="38">
        <v>0</v>
      </c>
      <c r="D38" s="38">
        <f t="shared" si="3"/>
        <v>0</v>
      </c>
      <c r="E38" s="107">
        <v>0</v>
      </c>
      <c r="F38" s="24"/>
    </row>
    <row r="39" spans="1:6" hidden="1" x14ac:dyDescent="0.3">
      <c r="A39" s="35">
        <v>6200</v>
      </c>
      <c r="B39" s="33" t="s">
        <v>150</v>
      </c>
      <c r="C39" s="34"/>
      <c r="D39" s="38">
        <f t="shared" ref="D39:D55" si="4">C39+E39</f>
        <v>0</v>
      </c>
      <c r="E39" s="106">
        <v>0</v>
      </c>
      <c r="F39" s="24"/>
    </row>
    <row r="40" spans="1:6" hidden="1" x14ac:dyDescent="0.3">
      <c r="A40" s="36">
        <v>6201</v>
      </c>
      <c r="B40" s="37" t="s">
        <v>151</v>
      </c>
      <c r="C40" s="38"/>
      <c r="D40" s="38">
        <f t="shared" si="4"/>
        <v>0</v>
      </c>
      <c r="E40" s="107">
        <v>0</v>
      </c>
      <c r="F40" s="24"/>
    </row>
    <row r="41" spans="1:6" x14ac:dyDescent="0.3">
      <c r="A41" s="35">
        <v>6300</v>
      </c>
      <c r="B41" s="33" t="s">
        <v>76</v>
      </c>
      <c r="C41" s="34">
        <f>SUM(C42:C45)</f>
        <v>767610097</v>
      </c>
      <c r="D41" s="34">
        <f>C41</f>
        <v>767610097</v>
      </c>
      <c r="E41" s="106">
        <v>440330284</v>
      </c>
      <c r="F41" s="24"/>
    </row>
    <row r="42" spans="1:6" x14ac:dyDescent="0.3">
      <c r="A42" s="36">
        <v>6301</v>
      </c>
      <c r="B42" s="37" t="s">
        <v>77</v>
      </c>
      <c r="C42" s="38">
        <v>432099259</v>
      </c>
      <c r="D42" s="38">
        <f>C42</f>
        <v>432099259</v>
      </c>
      <c r="E42" s="107">
        <v>328492961</v>
      </c>
      <c r="F42" s="24"/>
    </row>
    <row r="43" spans="1:6" x14ac:dyDescent="0.3">
      <c r="A43" s="36">
        <v>6302</v>
      </c>
      <c r="B43" s="37" t="s">
        <v>78</v>
      </c>
      <c r="C43" s="38">
        <v>74069782</v>
      </c>
      <c r="D43" s="38">
        <f t="shared" ref="D43:D45" si="5">C43</f>
        <v>74069782</v>
      </c>
      <c r="E43" s="107">
        <v>56308702</v>
      </c>
      <c r="F43" s="24"/>
    </row>
    <row r="44" spans="1:6" x14ac:dyDescent="0.3">
      <c r="A44" s="36">
        <v>6303</v>
      </c>
      <c r="B44" s="37" t="s">
        <v>79</v>
      </c>
      <c r="C44" s="38">
        <v>49383056</v>
      </c>
      <c r="D44" s="38">
        <f t="shared" si="5"/>
        <v>49383056</v>
      </c>
      <c r="E44" s="107">
        <v>37542245</v>
      </c>
      <c r="F44" s="24"/>
    </row>
    <row r="45" spans="1:6" x14ac:dyDescent="0.3">
      <c r="A45" s="36">
        <v>6304</v>
      </c>
      <c r="B45" s="37" t="s">
        <v>80</v>
      </c>
      <c r="C45" s="38">
        <v>212058000</v>
      </c>
      <c r="D45" s="38">
        <f t="shared" si="5"/>
        <v>212058000</v>
      </c>
      <c r="E45" s="107">
        <v>17986376</v>
      </c>
      <c r="F45" s="24"/>
    </row>
    <row r="46" spans="1:6" ht="42.75" x14ac:dyDescent="0.3">
      <c r="A46" s="35">
        <v>6400</v>
      </c>
      <c r="B46" s="33" t="s">
        <v>81</v>
      </c>
      <c r="C46" s="34">
        <f>C48+C47</f>
        <v>1362918377</v>
      </c>
      <c r="D46" s="34">
        <f t="shared" ref="D46:D54" si="6">C46</f>
        <v>1362918377</v>
      </c>
      <c r="E46" s="106">
        <v>851665445</v>
      </c>
      <c r="F46" s="24"/>
    </row>
    <row r="47" spans="1:6" x14ac:dyDescent="0.3">
      <c r="A47" s="36">
        <v>6404</v>
      </c>
      <c r="B47" s="37" t="s">
        <v>207</v>
      </c>
      <c r="C47" s="38">
        <v>212058000</v>
      </c>
      <c r="D47" s="38">
        <f t="shared" si="6"/>
        <v>212058000</v>
      </c>
      <c r="E47" s="107">
        <v>851665445</v>
      </c>
      <c r="F47" s="24"/>
    </row>
    <row r="48" spans="1:6" x14ac:dyDescent="0.3">
      <c r="A48" s="36">
        <v>6449</v>
      </c>
      <c r="B48" s="37" t="s">
        <v>82</v>
      </c>
      <c r="C48" s="38">
        <v>1150860377</v>
      </c>
      <c r="D48" s="38">
        <f t="shared" si="6"/>
        <v>1150860377</v>
      </c>
      <c r="E48" s="107">
        <v>851665445</v>
      </c>
      <c r="F48" s="24"/>
    </row>
    <row r="49" spans="1:6" ht="28.5" x14ac:dyDescent="0.3">
      <c r="A49" s="35">
        <v>6500</v>
      </c>
      <c r="B49" s="33" t="s">
        <v>83</v>
      </c>
      <c r="C49" s="34">
        <f>C50+C51</f>
        <v>69465550</v>
      </c>
      <c r="D49" s="34">
        <f t="shared" si="6"/>
        <v>69465550</v>
      </c>
      <c r="E49" s="106">
        <v>55834598</v>
      </c>
      <c r="F49" s="24"/>
    </row>
    <row r="50" spans="1:6" x14ac:dyDescent="0.3">
      <c r="A50" s="36">
        <v>6501</v>
      </c>
      <c r="B50" s="37" t="s">
        <v>84</v>
      </c>
      <c r="C50" s="38">
        <v>67363350</v>
      </c>
      <c r="D50" s="38">
        <f t="shared" si="6"/>
        <v>67363350</v>
      </c>
      <c r="E50" s="107">
        <v>54344198</v>
      </c>
      <c r="F50" s="24"/>
    </row>
    <row r="51" spans="1:6" ht="30" x14ac:dyDescent="0.3">
      <c r="A51" s="36">
        <v>6502</v>
      </c>
      <c r="B51" s="37" t="s">
        <v>85</v>
      </c>
      <c r="C51" s="38">
        <v>2102200</v>
      </c>
      <c r="D51" s="38">
        <f t="shared" si="6"/>
        <v>2102200</v>
      </c>
      <c r="E51" s="107">
        <v>1490400</v>
      </c>
      <c r="F51" s="24"/>
    </row>
    <row r="52" spans="1:6" x14ac:dyDescent="0.3">
      <c r="A52" s="35">
        <v>6550</v>
      </c>
      <c r="B52" s="33" t="s">
        <v>86</v>
      </c>
      <c r="C52" s="34">
        <f>C53+C54+C55</f>
        <v>3392000</v>
      </c>
      <c r="D52" s="34">
        <f t="shared" si="6"/>
        <v>3392000</v>
      </c>
      <c r="E52" s="106">
        <v>3392000</v>
      </c>
      <c r="F52" s="24"/>
    </row>
    <row r="53" spans="1:6" x14ac:dyDescent="0.3">
      <c r="A53" s="36">
        <v>6551</v>
      </c>
      <c r="B53" s="37" t="s">
        <v>87</v>
      </c>
      <c r="C53" s="38">
        <v>0</v>
      </c>
      <c r="D53" s="38">
        <f t="shared" si="6"/>
        <v>0</v>
      </c>
      <c r="E53" s="107">
        <v>0</v>
      </c>
      <c r="F53" s="24"/>
    </row>
    <row r="54" spans="1:6" ht="30" x14ac:dyDescent="0.3">
      <c r="A54" s="36">
        <v>6552</v>
      </c>
      <c r="B54" s="37" t="s">
        <v>88</v>
      </c>
      <c r="C54" s="38">
        <v>3392000</v>
      </c>
      <c r="D54" s="38">
        <f t="shared" si="6"/>
        <v>3392000</v>
      </c>
      <c r="E54" s="107">
        <v>3392000</v>
      </c>
      <c r="F54" s="24"/>
    </row>
    <row r="55" spans="1:6" x14ac:dyDescent="0.3">
      <c r="A55" s="36">
        <v>6599</v>
      </c>
      <c r="B55" s="37" t="s">
        <v>89</v>
      </c>
      <c r="C55" s="38">
        <v>0</v>
      </c>
      <c r="D55" s="38">
        <f t="shared" si="4"/>
        <v>0</v>
      </c>
      <c r="E55" s="107">
        <v>0</v>
      </c>
      <c r="F55" s="24"/>
    </row>
    <row r="56" spans="1:6" ht="28.5" x14ac:dyDescent="0.3">
      <c r="A56" s="35">
        <v>6600</v>
      </c>
      <c r="B56" s="33" t="s">
        <v>90</v>
      </c>
      <c r="C56" s="34">
        <f>SUM(C57:C58)</f>
        <v>1347328</v>
      </c>
      <c r="D56" s="34">
        <f t="shared" ref="D56:D61" si="7">C56</f>
        <v>1347328</v>
      </c>
      <c r="E56" s="106">
        <v>1347328</v>
      </c>
      <c r="F56" s="24"/>
    </row>
    <row r="57" spans="1:6" ht="30" x14ac:dyDescent="0.3">
      <c r="A57" s="36">
        <v>6601</v>
      </c>
      <c r="B57" s="37" t="s">
        <v>91</v>
      </c>
      <c r="C57" s="38">
        <v>192328</v>
      </c>
      <c r="D57" s="38">
        <f t="shared" si="7"/>
        <v>192328</v>
      </c>
      <c r="E57" s="107">
        <v>192328</v>
      </c>
      <c r="F57" s="24"/>
    </row>
    <row r="58" spans="1:6" ht="30" x14ac:dyDescent="0.3">
      <c r="A58" s="36">
        <v>6605</v>
      </c>
      <c r="B58" s="37" t="s">
        <v>92</v>
      </c>
      <c r="C58" s="38">
        <v>1155000</v>
      </c>
      <c r="D58" s="38">
        <f t="shared" si="7"/>
        <v>1155000</v>
      </c>
      <c r="E58" s="107">
        <v>1155000</v>
      </c>
      <c r="F58" s="24"/>
    </row>
    <row r="59" spans="1:6" x14ac:dyDescent="0.3">
      <c r="A59" s="35">
        <v>6700</v>
      </c>
      <c r="B59" s="33" t="s">
        <v>93</v>
      </c>
      <c r="C59" s="34">
        <f>C60</f>
        <v>21600000</v>
      </c>
      <c r="D59" s="34">
        <f t="shared" si="7"/>
        <v>21600000</v>
      </c>
      <c r="E59" s="106">
        <v>15000000</v>
      </c>
      <c r="F59" s="24"/>
    </row>
    <row r="60" spans="1:6" x14ac:dyDescent="0.3">
      <c r="A60" s="36">
        <v>6704</v>
      </c>
      <c r="B60" s="37" t="s">
        <v>94</v>
      </c>
      <c r="C60" s="38">
        <v>21600000</v>
      </c>
      <c r="D60" s="38">
        <f t="shared" si="7"/>
        <v>21600000</v>
      </c>
      <c r="E60" s="107">
        <v>15000000</v>
      </c>
      <c r="F60" s="24"/>
    </row>
    <row r="61" spans="1:6" x14ac:dyDescent="0.3">
      <c r="A61" s="35">
        <v>6750</v>
      </c>
      <c r="B61" s="33" t="s">
        <v>95</v>
      </c>
      <c r="C61" s="34">
        <f>C62+C63</f>
        <v>0</v>
      </c>
      <c r="D61" s="38">
        <f t="shared" si="7"/>
        <v>0</v>
      </c>
      <c r="E61" s="106">
        <v>0</v>
      </c>
      <c r="F61" s="24"/>
    </row>
    <row r="62" spans="1:6" ht="30" hidden="1" x14ac:dyDescent="0.3">
      <c r="A62" s="36">
        <v>6757</v>
      </c>
      <c r="B62" s="37" t="s">
        <v>153</v>
      </c>
      <c r="C62" s="38">
        <v>0</v>
      </c>
      <c r="D62" s="38">
        <f t="shared" ref="D62:D63" si="8">C62</f>
        <v>0</v>
      </c>
      <c r="E62" s="107">
        <v>0</v>
      </c>
      <c r="F62" s="24"/>
    </row>
    <row r="63" spans="1:6" hidden="1" x14ac:dyDescent="0.3">
      <c r="A63" s="36">
        <v>6799</v>
      </c>
      <c r="B63" s="37" t="s">
        <v>96</v>
      </c>
      <c r="C63" s="38">
        <v>0</v>
      </c>
      <c r="D63" s="38">
        <f t="shared" si="8"/>
        <v>0</v>
      </c>
      <c r="E63" s="107">
        <v>0</v>
      </c>
      <c r="F63" s="24"/>
    </row>
    <row r="64" spans="1:6" ht="85.5" x14ac:dyDescent="0.3">
      <c r="A64" s="35">
        <v>6900</v>
      </c>
      <c r="B64" s="33" t="s">
        <v>97</v>
      </c>
      <c r="C64" s="34">
        <f>C65+C66+C67+C68</f>
        <v>12265000</v>
      </c>
      <c r="D64" s="34">
        <f>C64</f>
        <v>12265000</v>
      </c>
      <c r="E64" s="106">
        <v>12265000</v>
      </c>
      <c r="F64" s="24"/>
    </row>
    <row r="65" spans="1:6" ht="31.5" hidden="1" customHeight="1" x14ac:dyDescent="0.3">
      <c r="A65" s="36">
        <v>6905</v>
      </c>
      <c r="B65" s="37" t="s">
        <v>98</v>
      </c>
      <c r="C65" s="38"/>
      <c r="D65" s="38">
        <f>C65</f>
        <v>0</v>
      </c>
      <c r="E65" s="107">
        <v>0</v>
      </c>
      <c r="F65" s="24"/>
    </row>
    <row r="66" spans="1:6" ht="18.75" hidden="1" customHeight="1" x14ac:dyDescent="0.3">
      <c r="A66" s="36">
        <v>6907</v>
      </c>
      <c r="B66" s="37" t="s">
        <v>99</v>
      </c>
      <c r="C66" s="38"/>
      <c r="D66" s="38">
        <f t="shared" ref="D66:D68" si="9">C66</f>
        <v>0</v>
      </c>
      <c r="E66" s="107">
        <v>0</v>
      </c>
      <c r="F66" s="24"/>
    </row>
    <row r="67" spans="1:6" ht="30" hidden="1" x14ac:dyDescent="0.3">
      <c r="A67" s="36">
        <v>6912</v>
      </c>
      <c r="B67" s="37" t="s">
        <v>152</v>
      </c>
      <c r="C67" s="38"/>
      <c r="D67" s="38">
        <f t="shared" si="9"/>
        <v>0</v>
      </c>
      <c r="E67" s="107">
        <v>0</v>
      </c>
      <c r="F67" s="24"/>
    </row>
    <row r="68" spans="1:6" ht="30" x14ac:dyDescent="0.3">
      <c r="A68" s="36">
        <v>6949</v>
      </c>
      <c r="B68" s="37" t="s">
        <v>100</v>
      </c>
      <c r="C68" s="38">
        <v>12265000</v>
      </c>
      <c r="D68" s="38">
        <f t="shared" si="9"/>
        <v>12265000</v>
      </c>
      <c r="E68" s="107">
        <v>12265000</v>
      </c>
      <c r="F68" s="24"/>
    </row>
    <row r="69" spans="1:6" ht="42.75" x14ac:dyDescent="0.3">
      <c r="A69" s="35">
        <v>7000</v>
      </c>
      <c r="B69" s="33" t="s">
        <v>101</v>
      </c>
      <c r="C69" s="34">
        <f>SUM(C70:C72)</f>
        <v>3329000</v>
      </c>
      <c r="D69" s="34">
        <f>C69</f>
        <v>3329000</v>
      </c>
      <c r="E69" s="106">
        <v>3329000</v>
      </c>
      <c r="F69" s="24"/>
    </row>
    <row r="70" spans="1:6" x14ac:dyDescent="0.3">
      <c r="A70" s="36">
        <v>7001</v>
      </c>
      <c r="B70" s="37" t="s">
        <v>187</v>
      </c>
      <c r="C70" s="38">
        <v>1529000</v>
      </c>
      <c r="D70" s="38">
        <f>C70</f>
        <v>1529000</v>
      </c>
      <c r="E70" s="107">
        <v>1529000</v>
      </c>
      <c r="F70" s="24"/>
    </row>
    <row r="71" spans="1:6" ht="45" x14ac:dyDescent="0.3">
      <c r="A71" s="36">
        <v>7006</v>
      </c>
      <c r="B71" s="37" t="s">
        <v>103</v>
      </c>
      <c r="C71" s="38"/>
      <c r="D71" s="38">
        <f t="shared" ref="D71:D79" si="10">C71</f>
        <v>0</v>
      </c>
      <c r="E71" s="107">
        <v>0</v>
      </c>
      <c r="F71" s="24"/>
    </row>
    <row r="72" spans="1:6" x14ac:dyDescent="0.3">
      <c r="A72" s="36">
        <v>7053</v>
      </c>
      <c r="B72" s="37" t="s">
        <v>104</v>
      </c>
      <c r="C72" s="38">
        <v>1800000</v>
      </c>
      <c r="D72" s="38">
        <f t="shared" si="10"/>
        <v>1800000</v>
      </c>
      <c r="E72" s="107">
        <v>1800000</v>
      </c>
      <c r="F72" s="24"/>
    </row>
    <row r="73" spans="1:6" x14ac:dyDescent="0.3">
      <c r="A73" s="35">
        <v>7950</v>
      </c>
      <c r="B73" s="33" t="s">
        <v>208</v>
      </c>
      <c r="C73" s="34">
        <v>161942000</v>
      </c>
      <c r="D73" s="34">
        <f t="shared" si="10"/>
        <v>161942000</v>
      </c>
      <c r="E73" s="106">
        <v>0</v>
      </c>
      <c r="F73" s="24"/>
    </row>
    <row r="74" spans="1:6" hidden="1" x14ac:dyDescent="0.3">
      <c r="A74" s="36">
        <v>7951</v>
      </c>
      <c r="B74" s="37" t="s">
        <v>106</v>
      </c>
      <c r="C74" s="38"/>
      <c r="D74" s="38">
        <f t="shared" si="10"/>
        <v>0</v>
      </c>
      <c r="E74" s="107">
        <v>0</v>
      </c>
      <c r="F74" s="24"/>
    </row>
    <row r="75" spans="1:6" hidden="1" x14ac:dyDescent="0.3">
      <c r="A75" s="36">
        <v>7952</v>
      </c>
      <c r="B75" s="37" t="s">
        <v>106</v>
      </c>
      <c r="C75" s="38"/>
      <c r="D75" s="38">
        <f t="shared" si="10"/>
        <v>0</v>
      </c>
      <c r="E75" s="107">
        <v>0</v>
      </c>
      <c r="F75" s="24"/>
    </row>
    <row r="76" spans="1:6" hidden="1" x14ac:dyDescent="0.3">
      <c r="A76" s="36">
        <v>7953</v>
      </c>
      <c r="B76" s="37" t="s">
        <v>106</v>
      </c>
      <c r="C76" s="38"/>
      <c r="D76" s="38">
        <f t="shared" si="10"/>
        <v>0</v>
      </c>
      <c r="E76" s="107">
        <v>0</v>
      </c>
      <c r="F76" s="24"/>
    </row>
    <row r="77" spans="1:6" hidden="1" x14ac:dyDescent="0.3">
      <c r="A77" s="36">
        <v>7954</v>
      </c>
      <c r="B77" s="37" t="s">
        <v>106</v>
      </c>
      <c r="C77" s="38"/>
      <c r="D77" s="38">
        <f t="shared" si="10"/>
        <v>0</v>
      </c>
      <c r="E77" s="107">
        <v>0</v>
      </c>
      <c r="F77" s="24"/>
    </row>
    <row r="78" spans="1:6" ht="42.75" x14ac:dyDescent="0.3">
      <c r="A78" s="35">
        <v>9050</v>
      </c>
      <c r="B78" s="33" t="s">
        <v>105</v>
      </c>
      <c r="C78" s="34"/>
      <c r="D78" s="38">
        <f t="shared" si="10"/>
        <v>0</v>
      </c>
      <c r="E78" s="106">
        <v>0</v>
      </c>
      <c r="F78" s="24"/>
    </row>
    <row r="79" spans="1:6" hidden="1" x14ac:dyDescent="0.3">
      <c r="A79" s="36">
        <v>9099</v>
      </c>
      <c r="B79" s="37" t="s">
        <v>106</v>
      </c>
      <c r="C79" s="38"/>
      <c r="D79" s="38">
        <f t="shared" si="10"/>
        <v>0</v>
      </c>
      <c r="E79" s="107">
        <v>0</v>
      </c>
      <c r="F79" s="24"/>
    </row>
    <row r="80" spans="1:6" x14ac:dyDescent="0.3">
      <c r="A80" s="39"/>
      <c r="B80" s="40"/>
      <c r="C80" s="41"/>
      <c r="D80" s="41"/>
      <c r="E80" s="41"/>
      <c r="F80" s="24"/>
    </row>
    <row r="81" spans="1:6" x14ac:dyDescent="0.3">
      <c r="A81" s="25" t="s">
        <v>53</v>
      </c>
      <c r="B81" s="22"/>
      <c r="C81" s="22"/>
      <c r="D81" s="85">
        <f>D82+D83</f>
        <v>1683095105</v>
      </c>
    </row>
    <row r="82" spans="1:6" ht="26.25" customHeight="1" x14ac:dyDescent="0.3">
      <c r="A82" s="105" t="s">
        <v>154</v>
      </c>
      <c r="D82" s="76">
        <f>D11</f>
        <v>802874275</v>
      </c>
      <c r="E82" s="19" t="s">
        <v>155</v>
      </c>
    </row>
    <row r="83" spans="1:6" ht="26.25" customHeight="1" x14ac:dyDescent="0.3">
      <c r="A83" s="105" t="s">
        <v>209</v>
      </c>
      <c r="D83" s="76">
        <f>E11</f>
        <v>880220830</v>
      </c>
      <c r="E83" s="19" t="s">
        <v>155</v>
      </c>
    </row>
    <row r="84" spans="1:6" ht="24" customHeight="1" x14ac:dyDescent="0.3">
      <c r="A84" s="25" t="s">
        <v>54</v>
      </c>
      <c r="B84" s="22"/>
      <c r="C84" s="22"/>
      <c r="D84" s="103">
        <f>D85+D86+D87</f>
        <v>447770803</v>
      </c>
    </row>
    <row r="85" spans="1:6" ht="24" customHeight="1" x14ac:dyDescent="0.3">
      <c r="A85" s="22" t="s">
        <v>210</v>
      </c>
      <c r="B85" s="22"/>
      <c r="C85" s="22"/>
      <c r="D85" s="76">
        <v>72000000</v>
      </c>
    </row>
    <row r="86" spans="1:6" x14ac:dyDescent="0.3">
      <c r="A86" s="22" t="s">
        <v>107</v>
      </c>
      <c r="D86" s="76">
        <f>F14</f>
        <v>1227000</v>
      </c>
    </row>
    <row r="87" spans="1:6" x14ac:dyDescent="0.3">
      <c r="A87" s="22" t="s">
        <v>108</v>
      </c>
      <c r="D87" s="76">
        <f>F13</f>
        <v>374543803</v>
      </c>
    </row>
    <row r="89" spans="1:6" x14ac:dyDescent="0.3">
      <c r="C89" s="143" t="s">
        <v>216</v>
      </c>
      <c r="D89" s="143"/>
      <c r="E89" s="143"/>
      <c r="F89" s="143"/>
    </row>
    <row r="90" spans="1:6" x14ac:dyDescent="0.3">
      <c r="A90" s="23"/>
      <c r="C90" s="144" t="s">
        <v>45</v>
      </c>
      <c r="D90" s="144"/>
      <c r="E90" s="144"/>
      <c r="F90"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89:F89"/>
    <mergeCell ref="C90:F90"/>
  </mergeCells>
  <pageMargins left="0.17" right="0.2" top="0.17" bottom="0.17" header="0.17" footer="0.17"/>
  <pageSetup paperSize="9" scale="84" fitToHeight="0"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B1"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79"/>
      <c r="B4" s="79"/>
      <c r="C4" s="135"/>
      <c r="D4" s="135"/>
      <c r="E4" s="135"/>
      <c r="F4" s="135"/>
    </row>
    <row r="5" spans="1:7" ht="18.75" x14ac:dyDescent="0.3">
      <c r="A5" s="79"/>
      <c r="B5" s="79"/>
      <c r="C5" s="136" t="s">
        <v>174</v>
      </c>
      <c r="D5" s="136"/>
      <c r="E5" s="136"/>
      <c r="F5" s="136"/>
    </row>
    <row r="6" spans="1:7" ht="18.75" x14ac:dyDescent="0.3">
      <c r="A6" s="79"/>
      <c r="B6" s="79"/>
      <c r="C6" s="80"/>
      <c r="D6" s="80"/>
      <c r="E6" s="80"/>
      <c r="F6" s="80"/>
    </row>
    <row r="7" spans="1:7" x14ac:dyDescent="0.25">
      <c r="A7" s="137" t="s">
        <v>175</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78"/>
      <c r="B10" s="78"/>
      <c r="C10" s="78"/>
      <c r="D10" s="78"/>
      <c r="E10" s="78"/>
      <c r="F10" s="78"/>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176</v>
      </c>
      <c r="B13" s="123"/>
      <c r="C13" s="123"/>
      <c r="D13" s="123"/>
      <c r="E13" s="123"/>
      <c r="F13" s="123"/>
    </row>
    <row r="14" spans="1:7" ht="16.5" x14ac:dyDescent="0.25">
      <c r="A14" s="81"/>
      <c r="B14" s="81"/>
      <c r="C14" s="81"/>
      <c r="D14" s="81"/>
      <c r="E14" s="81"/>
      <c r="F14" s="81"/>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785520000</v>
      </c>
      <c r="D19" s="67">
        <v>180680000</v>
      </c>
      <c r="E19" s="84">
        <f>D19/C19</f>
        <v>0.23001323963743761</v>
      </c>
      <c r="F19" s="84">
        <f>D19/72640000</f>
        <v>2.4873348017621146</v>
      </c>
    </row>
    <row r="20" spans="1:8" x14ac:dyDescent="0.25">
      <c r="A20" s="3">
        <v>2</v>
      </c>
      <c r="B20" s="4" t="s">
        <v>140</v>
      </c>
      <c r="C20" s="67">
        <v>383040000</v>
      </c>
      <c r="D20" s="68">
        <v>0</v>
      </c>
      <c r="E20" s="84">
        <f t="shared" ref="E20:E21" si="0">D20/C20</f>
        <v>0</v>
      </c>
      <c r="F20" s="87"/>
    </row>
    <row r="21" spans="1:8" x14ac:dyDescent="0.25">
      <c r="A21" s="3">
        <v>3</v>
      </c>
      <c r="B21" s="4" t="s">
        <v>12</v>
      </c>
      <c r="C21" s="67">
        <f>C19*40/100</f>
        <v>314208000</v>
      </c>
      <c r="D21" s="68">
        <f>D19*40/100</f>
        <v>72272000</v>
      </c>
      <c r="E21" s="84">
        <f t="shared" si="0"/>
        <v>0.23001323963743761</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77"/>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9197827292</v>
      </c>
      <c r="D30" s="72">
        <f>D31+D34</f>
        <v>2042536218</v>
      </c>
      <c r="E30" s="84">
        <f t="shared" ref="E30:E33" si="1">D30/C30</f>
        <v>0.22206725057520246</v>
      </c>
      <c r="F30" s="8"/>
      <c r="H30" s="125" t="s">
        <v>111</v>
      </c>
    </row>
    <row r="31" spans="1:8" x14ac:dyDescent="0.25">
      <c r="A31" s="17" t="s">
        <v>4</v>
      </c>
      <c r="B31" s="18" t="s">
        <v>7</v>
      </c>
      <c r="C31" s="72">
        <f>C32+C33</f>
        <v>8887571989</v>
      </c>
      <c r="D31" s="71">
        <f>D32+D33</f>
        <v>2042536218</v>
      </c>
      <c r="E31" s="84">
        <f t="shared" si="1"/>
        <v>0.22981937254944468</v>
      </c>
      <c r="F31" s="8"/>
      <c r="H31" s="125"/>
    </row>
    <row r="32" spans="1:8" x14ac:dyDescent="0.25">
      <c r="A32" s="17" t="s">
        <v>49</v>
      </c>
      <c r="B32" s="18" t="s">
        <v>47</v>
      </c>
      <c r="C32" s="72">
        <v>5652482989</v>
      </c>
      <c r="D32" s="71">
        <v>1396217058</v>
      </c>
      <c r="E32" s="84">
        <f t="shared" si="1"/>
        <v>0.24700951081446942</v>
      </c>
      <c r="F32" s="88">
        <f>D32/1303755541</f>
        <v>1.0709193664704049</v>
      </c>
      <c r="H32" s="125"/>
    </row>
    <row r="33" spans="1:8" ht="47.25" x14ac:dyDescent="0.25">
      <c r="A33" s="17" t="s">
        <v>50</v>
      </c>
      <c r="B33" s="18" t="s">
        <v>48</v>
      </c>
      <c r="C33" s="72">
        <v>3235089000</v>
      </c>
      <c r="D33" s="71">
        <v>646319160</v>
      </c>
      <c r="E33" s="84">
        <f t="shared" si="1"/>
        <v>0.19978404303560118</v>
      </c>
      <c r="F33" s="88"/>
      <c r="H33" s="125"/>
    </row>
    <row r="34" spans="1:8" x14ac:dyDescent="0.25">
      <c r="A34" s="17" t="s">
        <v>5</v>
      </c>
      <c r="B34" s="18" t="s">
        <v>19</v>
      </c>
      <c r="C34" s="72">
        <v>310255303</v>
      </c>
      <c r="D34" s="71">
        <v>0</v>
      </c>
      <c r="E34" s="84"/>
      <c r="F34" s="8"/>
      <c r="H34" s="125"/>
    </row>
    <row r="35" spans="1:8" hidden="1" x14ac:dyDescent="0.25">
      <c r="A35" s="17"/>
      <c r="B35" s="60" t="s">
        <v>141</v>
      </c>
      <c r="C35" s="18"/>
      <c r="D35" s="6"/>
      <c r="E35" s="8"/>
      <c r="F35" s="8"/>
      <c r="H35" s="125"/>
    </row>
    <row r="36" spans="1:8" hidden="1" x14ac:dyDescent="0.25">
      <c r="A36" s="17"/>
      <c r="B36" s="18" t="s">
        <v>51</v>
      </c>
      <c r="C36" s="18"/>
      <c r="D36" s="6"/>
      <c r="E36" s="8"/>
      <c r="F36" s="8"/>
      <c r="H36" s="125"/>
    </row>
    <row r="37" spans="1:8" hidden="1" x14ac:dyDescent="0.25">
      <c r="A37" s="3">
        <v>4</v>
      </c>
      <c r="B37" s="4" t="s">
        <v>21</v>
      </c>
      <c r="C37" s="4"/>
      <c r="D37" s="6"/>
      <c r="E37" s="8"/>
      <c r="F37" s="8"/>
    </row>
    <row r="38" spans="1:8" hidden="1" x14ac:dyDescent="0.25">
      <c r="A38" s="3" t="s">
        <v>22</v>
      </c>
      <c r="B38" s="4" t="s">
        <v>7</v>
      </c>
      <c r="C38" s="4"/>
      <c r="D38" s="6"/>
      <c r="E38" s="8"/>
      <c r="F38" s="8"/>
    </row>
    <row r="39" spans="1:8" hidden="1" x14ac:dyDescent="0.25">
      <c r="A39" s="3" t="s">
        <v>23</v>
      </c>
      <c r="B39" s="4" t="s">
        <v>19</v>
      </c>
      <c r="C39" s="4"/>
      <c r="D39" s="6"/>
      <c r="E39" s="8"/>
      <c r="F39" s="8"/>
    </row>
    <row r="40" spans="1:8" hidden="1" x14ac:dyDescent="0.25">
      <c r="A40" s="3">
        <v>5</v>
      </c>
      <c r="B40" s="4" t="s">
        <v>24</v>
      </c>
      <c r="C40" s="4"/>
      <c r="D40" s="6"/>
      <c r="E40" s="8"/>
      <c r="F40" s="8"/>
    </row>
    <row r="41" spans="1:8" hidden="1" x14ac:dyDescent="0.25">
      <c r="A41" s="3" t="s">
        <v>25</v>
      </c>
      <c r="B41" s="4" t="s">
        <v>7</v>
      </c>
      <c r="C41" s="4"/>
      <c r="D41" s="6"/>
      <c r="E41" s="8"/>
      <c r="F41" s="8"/>
    </row>
    <row r="42" spans="1:8" hidden="1" x14ac:dyDescent="0.25">
      <c r="A42" s="3" t="s">
        <v>26</v>
      </c>
      <c r="B42" s="4" t="s">
        <v>19</v>
      </c>
      <c r="C42" s="4"/>
      <c r="D42" s="6"/>
      <c r="E42" s="8"/>
      <c r="F42" s="8"/>
    </row>
    <row r="43" spans="1:8" hidden="1" x14ac:dyDescent="0.25">
      <c r="A43" s="3">
        <v>6</v>
      </c>
      <c r="B43" s="4" t="s">
        <v>27</v>
      </c>
      <c r="C43" s="4"/>
      <c r="D43" s="6"/>
      <c r="E43" s="8"/>
      <c r="F43" s="8"/>
    </row>
    <row r="44" spans="1:8" hidden="1" x14ac:dyDescent="0.25">
      <c r="A44" s="3" t="s">
        <v>28</v>
      </c>
      <c r="B44" s="4" t="s">
        <v>7</v>
      </c>
      <c r="C44" s="4"/>
      <c r="D44" s="6"/>
      <c r="E44" s="8"/>
      <c r="F44" s="8"/>
    </row>
    <row r="45" spans="1:8" hidden="1" x14ac:dyDescent="0.25">
      <c r="A45" s="3" t="s">
        <v>29</v>
      </c>
      <c r="B45" s="4" t="s">
        <v>19</v>
      </c>
      <c r="C45" s="4"/>
      <c r="D45" s="6"/>
      <c r="E45" s="8"/>
      <c r="F45" s="8"/>
    </row>
    <row r="46" spans="1:8" hidden="1" x14ac:dyDescent="0.25">
      <c r="A46" s="3">
        <v>7</v>
      </c>
      <c r="B46" s="4" t="s">
        <v>30</v>
      </c>
      <c r="C46" s="4"/>
      <c r="D46" s="6"/>
      <c r="E46" s="8"/>
      <c r="F46" s="8"/>
    </row>
    <row r="47" spans="1:8" hidden="1" x14ac:dyDescent="0.25">
      <c r="A47" s="3" t="s">
        <v>31</v>
      </c>
      <c r="B47" s="4" t="s">
        <v>7</v>
      </c>
      <c r="C47" s="4"/>
      <c r="D47" s="6"/>
      <c r="E47" s="8"/>
      <c r="F47" s="8"/>
    </row>
    <row r="48" spans="1:8" hidden="1" x14ac:dyDescent="0.25">
      <c r="A48" s="3" t="s">
        <v>32</v>
      </c>
      <c r="B48" s="4" t="s">
        <v>19</v>
      </c>
      <c r="C48" s="4"/>
      <c r="D48" s="6"/>
      <c r="E48" s="8"/>
      <c r="F48" s="8"/>
    </row>
    <row r="49" spans="1:7" hidden="1" x14ac:dyDescent="0.25">
      <c r="A49" s="3">
        <v>8</v>
      </c>
      <c r="B49" s="4" t="s">
        <v>33</v>
      </c>
      <c r="C49" s="4"/>
      <c r="D49" s="6"/>
      <c r="E49" s="8"/>
      <c r="F49" s="8"/>
    </row>
    <row r="50" spans="1:7" hidden="1" x14ac:dyDescent="0.25">
      <c r="A50" s="3" t="s">
        <v>34</v>
      </c>
      <c r="B50" s="4" t="s">
        <v>7</v>
      </c>
      <c r="C50" s="4"/>
      <c r="D50" s="6"/>
      <c r="E50" s="8"/>
      <c r="F50" s="8"/>
    </row>
    <row r="51" spans="1:7" hidden="1" x14ac:dyDescent="0.25">
      <c r="A51" s="3" t="s">
        <v>35</v>
      </c>
      <c r="B51" s="4" t="s">
        <v>19</v>
      </c>
      <c r="C51" s="4"/>
      <c r="D51" s="6"/>
      <c r="E51" s="8"/>
      <c r="F51" s="8"/>
    </row>
    <row r="52" spans="1:7" ht="31.5" hidden="1" x14ac:dyDescent="0.25">
      <c r="A52" s="3">
        <v>9</v>
      </c>
      <c r="B52" s="4" t="s">
        <v>36</v>
      </c>
      <c r="C52" s="4"/>
      <c r="D52" s="6"/>
      <c r="E52" s="8"/>
      <c r="F52" s="8"/>
    </row>
    <row r="53" spans="1:7" hidden="1" x14ac:dyDescent="0.25">
      <c r="A53" s="3" t="s">
        <v>37</v>
      </c>
      <c r="B53" s="4" t="s">
        <v>7</v>
      </c>
      <c r="C53" s="4"/>
      <c r="D53" s="6"/>
      <c r="E53" s="8"/>
      <c r="F53" s="8"/>
    </row>
    <row r="54" spans="1:7" hidden="1" x14ac:dyDescent="0.25">
      <c r="A54" s="3" t="s">
        <v>38</v>
      </c>
      <c r="B54" s="4" t="s">
        <v>19</v>
      </c>
      <c r="C54" s="4"/>
      <c r="D54" s="6"/>
      <c r="E54" s="8"/>
      <c r="F54" s="8"/>
    </row>
    <row r="55" spans="1:7" hidden="1" x14ac:dyDescent="0.25">
      <c r="A55" s="3">
        <v>10</v>
      </c>
      <c r="B55" s="4" t="s">
        <v>39</v>
      </c>
      <c r="C55" s="4"/>
      <c r="D55" s="6"/>
      <c r="E55" s="8"/>
      <c r="F55" s="8"/>
    </row>
    <row r="56" spans="1:7" hidden="1" x14ac:dyDescent="0.25">
      <c r="A56" s="3" t="s">
        <v>40</v>
      </c>
      <c r="B56" s="4" t="s">
        <v>7</v>
      </c>
      <c r="C56" s="4"/>
      <c r="D56" s="6"/>
      <c r="E56" s="8"/>
      <c r="F56" s="8"/>
    </row>
    <row r="57" spans="1:7" hidden="1" x14ac:dyDescent="0.25">
      <c r="A57" s="3" t="s">
        <v>41</v>
      </c>
      <c r="B57" s="4" t="s">
        <v>19</v>
      </c>
      <c r="C57" s="4"/>
      <c r="D57" s="6"/>
      <c r="E57" s="8"/>
      <c r="F57" s="8"/>
    </row>
    <row r="58" spans="1:7" hidden="1" x14ac:dyDescent="0.25">
      <c r="A58" s="3">
        <v>11</v>
      </c>
      <c r="B58" s="7" t="s">
        <v>42</v>
      </c>
      <c r="C58" s="7"/>
      <c r="D58" s="6"/>
      <c r="E58" s="8"/>
      <c r="F58" s="8"/>
      <c r="G58" s="9"/>
    </row>
    <row r="59" spans="1:7" hidden="1" x14ac:dyDescent="0.25">
      <c r="A59" s="3">
        <v>1</v>
      </c>
      <c r="B59" s="4" t="s">
        <v>43</v>
      </c>
      <c r="C59" s="4"/>
      <c r="D59" s="6"/>
      <c r="E59" s="8"/>
      <c r="F59" s="8"/>
      <c r="G59" s="77"/>
    </row>
    <row r="60" spans="1:7" hidden="1" x14ac:dyDescent="0.25">
      <c r="A60" s="3">
        <v>2</v>
      </c>
      <c r="B60" s="7" t="s">
        <v>42</v>
      </c>
      <c r="C60" s="7"/>
      <c r="D60" s="8"/>
      <c r="E60" s="6"/>
      <c r="F60" s="6"/>
    </row>
    <row r="61" spans="1:7" x14ac:dyDescent="0.25">
      <c r="A61" s="13"/>
      <c r="B61" s="14"/>
      <c r="C61" s="14"/>
      <c r="D61" s="15"/>
      <c r="E61" s="16"/>
      <c r="F61" s="16"/>
    </row>
    <row r="62" spans="1:7" x14ac:dyDescent="0.25">
      <c r="D62" s="126" t="s">
        <v>177</v>
      </c>
      <c r="E62" s="126"/>
      <c r="F62" s="126"/>
    </row>
    <row r="63" spans="1:7" x14ac:dyDescent="0.25">
      <c r="D63" s="127" t="s">
        <v>45</v>
      </c>
      <c r="E63" s="127"/>
      <c r="F63" s="127"/>
    </row>
  </sheetData>
  <mergeCells count="17">
    <mergeCell ref="A13:F13"/>
    <mergeCell ref="E15:F15"/>
    <mergeCell ref="H30:H36"/>
    <mergeCell ref="D62:F62"/>
    <mergeCell ref="D63:F63"/>
    <mergeCell ref="A12:F12"/>
    <mergeCell ref="A1:F1"/>
    <mergeCell ref="A2:B2"/>
    <mergeCell ref="C2:F2"/>
    <mergeCell ref="A3:B3"/>
    <mergeCell ref="C3:F3"/>
    <mergeCell ref="C4:F4"/>
    <mergeCell ref="C5:F5"/>
    <mergeCell ref="A7:F7"/>
    <mergeCell ref="A8:F8"/>
    <mergeCell ref="A9:F9"/>
    <mergeCell ref="A11:F11"/>
  </mergeCells>
  <pageMargins left="0.7" right="0.7" top="0.75" bottom="0.75" header="0.3" footer="0.3"/>
  <pageSetup paperSize="9" scale="75" orientation="portrait"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7.570312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178</v>
      </c>
      <c r="B4" s="144"/>
      <c r="C4" s="144"/>
      <c r="D4" s="144"/>
      <c r="E4" s="144"/>
      <c r="F4" s="144"/>
      <c r="G4" s="144"/>
      <c r="H4" s="27"/>
      <c r="I4" s="27"/>
      <c r="J4" s="27"/>
      <c r="K4" s="27"/>
      <c r="L4" s="27"/>
      <c r="M4" s="27"/>
      <c r="N4" s="27"/>
      <c r="O4" s="27"/>
    </row>
    <row r="5" spans="1:15" x14ac:dyDescent="0.3">
      <c r="A5" s="82"/>
      <c r="B5" s="82"/>
      <c r="C5" s="82"/>
      <c r="D5" s="82"/>
      <c r="E5" s="82"/>
      <c r="F5" s="82"/>
      <c r="G5" s="82"/>
      <c r="H5" s="27"/>
      <c r="I5" s="27"/>
      <c r="J5" s="27"/>
      <c r="K5" s="27"/>
      <c r="L5" s="27"/>
      <c r="M5" s="27"/>
      <c r="N5" s="27"/>
      <c r="O5" s="27"/>
    </row>
    <row r="6" spans="1:15" x14ac:dyDescent="0.3">
      <c r="A6" s="23" t="s">
        <v>118</v>
      </c>
    </row>
    <row r="7" spans="1:15" ht="14.25" customHeight="1" x14ac:dyDescent="0.3">
      <c r="A7" s="28"/>
      <c r="B7" s="29"/>
      <c r="C7" s="29"/>
      <c r="D7" s="29"/>
      <c r="E7" s="29"/>
      <c r="F7" s="29"/>
      <c r="G7" s="29"/>
    </row>
    <row r="8" spans="1:15" ht="63" x14ac:dyDescent="0.3">
      <c r="A8" s="147"/>
      <c r="B8" s="148"/>
      <c r="C8" s="30" t="s">
        <v>116</v>
      </c>
      <c r="D8" s="30" t="s">
        <v>123</v>
      </c>
      <c r="E8" s="30" t="s">
        <v>122</v>
      </c>
      <c r="F8" s="30" t="s">
        <v>117</v>
      </c>
      <c r="G8" s="30" t="s">
        <v>55</v>
      </c>
    </row>
    <row r="9" spans="1:15" ht="18.75" customHeight="1" x14ac:dyDescent="0.3">
      <c r="A9" s="149" t="s">
        <v>119</v>
      </c>
      <c r="B9" s="150"/>
      <c r="C9" s="73">
        <v>65953989</v>
      </c>
      <c r="D9" s="73">
        <v>56192000</v>
      </c>
      <c r="E9" s="73"/>
      <c r="F9" s="73"/>
      <c r="G9" s="73">
        <f>C9+D9+F9</f>
        <v>122145989</v>
      </c>
    </row>
    <row r="10" spans="1:15" x14ac:dyDescent="0.3">
      <c r="A10" s="151" t="s">
        <v>120</v>
      </c>
      <c r="B10" s="152"/>
      <c r="C10" s="74">
        <f>5586529000-800000</f>
        <v>5585729000</v>
      </c>
      <c r="D10" s="74">
        <f>3178897000-E10</f>
        <v>697079000</v>
      </c>
      <c r="E10" s="74">
        <v>2481818000</v>
      </c>
      <c r="F10" s="74">
        <f>310255303+6144697+800000</f>
        <v>317200000</v>
      </c>
      <c r="G10" s="74">
        <f>C10+D10+E10+F10</f>
        <v>9081826000</v>
      </c>
    </row>
    <row r="11" spans="1:15" x14ac:dyDescent="0.3">
      <c r="A11" s="151" t="s">
        <v>56</v>
      </c>
      <c r="B11" s="152"/>
      <c r="C11" s="73">
        <f>SUM(C12:C15)</f>
        <v>2705639002</v>
      </c>
      <c r="D11" s="73">
        <f t="shared" ref="D11:F11" si="0">SUM(D12:D15)</f>
        <v>261998920</v>
      </c>
      <c r="E11" s="73">
        <f t="shared" si="0"/>
        <v>512491799</v>
      </c>
      <c r="F11" s="73">
        <f t="shared" si="0"/>
        <v>67200000</v>
      </c>
      <c r="G11" s="73">
        <f>SUM(G12:G15)</f>
        <v>3547329721</v>
      </c>
    </row>
    <row r="12" spans="1:15" x14ac:dyDescent="0.3">
      <c r="A12" s="151" t="s">
        <v>112</v>
      </c>
      <c r="B12" s="152"/>
      <c r="C12" s="74">
        <v>1309421944</v>
      </c>
      <c r="D12" s="74">
        <f>128171559-E12</f>
        <v>128171559</v>
      </c>
      <c r="E12" s="74">
        <v>0</v>
      </c>
      <c r="F12" s="74">
        <v>67200000</v>
      </c>
      <c r="G12" s="74">
        <f>C12+D12+E12+F12</f>
        <v>1504793503</v>
      </c>
    </row>
    <row r="13" spans="1:15" x14ac:dyDescent="0.3">
      <c r="A13" s="151" t="s">
        <v>113</v>
      </c>
      <c r="B13" s="152"/>
      <c r="C13" s="74">
        <v>1396217058</v>
      </c>
      <c r="D13" s="74">
        <f>646319160-E13</f>
        <v>133827361</v>
      </c>
      <c r="E13" s="74">
        <f>485069879+27421920</f>
        <v>512491799</v>
      </c>
      <c r="F13" s="74"/>
      <c r="G13" s="74">
        <f t="shared" ref="G13:G15" si="1">C13+D13+E13+F13</f>
        <v>2042536218</v>
      </c>
    </row>
    <row r="14" spans="1:15" x14ac:dyDescent="0.3">
      <c r="A14" s="151" t="s">
        <v>114</v>
      </c>
      <c r="B14" s="152"/>
      <c r="C14" s="74"/>
      <c r="D14" s="74"/>
      <c r="E14" s="74"/>
      <c r="F14" s="74">
        <v>0</v>
      </c>
      <c r="G14" s="74">
        <f t="shared" si="1"/>
        <v>0</v>
      </c>
    </row>
    <row r="15" spans="1:15" x14ac:dyDescent="0.3">
      <c r="A15" s="151" t="s">
        <v>121</v>
      </c>
      <c r="B15" s="152"/>
      <c r="C15" s="74"/>
      <c r="D15" s="74"/>
      <c r="E15" s="74"/>
      <c r="F15" s="74">
        <f>D81</f>
        <v>0</v>
      </c>
      <c r="G15" s="74">
        <f t="shared" si="1"/>
        <v>0</v>
      </c>
    </row>
    <row r="16" spans="1:15" x14ac:dyDescent="0.3">
      <c r="A16" s="153" t="s">
        <v>115</v>
      </c>
      <c r="B16" s="154"/>
      <c r="C16" s="73">
        <f>C9+C10-C11</f>
        <v>2946043987</v>
      </c>
      <c r="D16" s="73">
        <f t="shared" ref="D16:E16" si="2">D9+D10-D11</f>
        <v>491272080</v>
      </c>
      <c r="E16" s="73">
        <f t="shared" si="2"/>
        <v>1969326201</v>
      </c>
      <c r="F16" s="73">
        <f>F9+F10-F11</f>
        <v>250000000</v>
      </c>
      <c r="G16" s="75">
        <f>C16+D16+E16+F16</f>
        <v>5656642268</v>
      </c>
    </row>
    <row r="17" spans="1:7" ht="11.25" customHeight="1" x14ac:dyDescent="0.3">
      <c r="A17" s="28"/>
      <c r="B17" s="29"/>
      <c r="C17" s="29"/>
      <c r="D17" s="29"/>
      <c r="E17" s="29"/>
      <c r="F17" s="29"/>
      <c r="G17" s="29"/>
    </row>
    <row r="18" spans="1:7" x14ac:dyDescent="0.3">
      <c r="A18" s="23" t="s">
        <v>109</v>
      </c>
    </row>
    <row r="19" spans="1:7" x14ac:dyDescent="0.3">
      <c r="A19" s="25" t="s">
        <v>52</v>
      </c>
      <c r="B19" s="22"/>
      <c r="C19" s="145">
        <v>1396217058</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179</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47"/>
      <c r="F24" s="24"/>
    </row>
    <row r="25" spans="1:7" x14ac:dyDescent="0.3">
      <c r="A25" s="35">
        <v>6000</v>
      </c>
      <c r="B25" s="33" t="s">
        <v>63</v>
      </c>
      <c r="C25" s="34"/>
      <c r="D25" s="34"/>
      <c r="E25" s="47"/>
      <c r="F25" s="24"/>
    </row>
    <row r="26" spans="1:7" ht="30" x14ac:dyDescent="0.3">
      <c r="A26" s="36">
        <v>6001</v>
      </c>
      <c r="B26" s="37" t="s">
        <v>64</v>
      </c>
      <c r="C26" s="38">
        <v>444167495</v>
      </c>
      <c r="D26" s="38">
        <v>858205295</v>
      </c>
      <c r="E26" s="41"/>
      <c r="F26" s="24"/>
    </row>
    <row r="27" spans="1:7" ht="30" x14ac:dyDescent="0.3">
      <c r="A27" s="36">
        <v>6002</v>
      </c>
      <c r="B27" s="37" t="s">
        <v>65</v>
      </c>
      <c r="C27" s="38"/>
      <c r="D27" s="38"/>
      <c r="E27" s="41"/>
      <c r="F27" s="24"/>
    </row>
    <row r="28" spans="1:7" ht="30" x14ac:dyDescent="0.3">
      <c r="A28" s="36">
        <v>6003</v>
      </c>
      <c r="B28" s="37" t="s">
        <v>66</v>
      </c>
      <c r="C28" s="38">
        <v>12426600</v>
      </c>
      <c r="D28" s="38">
        <v>24853200</v>
      </c>
      <c r="E28" s="41"/>
      <c r="F28" s="24"/>
    </row>
    <row r="29" spans="1:7" ht="42.75" x14ac:dyDescent="0.3">
      <c r="A29" s="35">
        <v>6050</v>
      </c>
      <c r="B29" s="33" t="s">
        <v>67</v>
      </c>
      <c r="C29" s="34"/>
      <c r="D29" s="34"/>
      <c r="E29" s="47"/>
      <c r="F29" s="24"/>
    </row>
    <row r="30" spans="1:7" ht="45" x14ac:dyDescent="0.3">
      <c r="A30" s="36">
        <v>6051</v>
      </c>
      <c r="B30" s="37" t="s">
        <v>67</v>
      </c>
      <c r="C30" s="38">
        <v>86680400</v>
      </c>
      <c r="D30" s="38">
        <v>187928000</v>
      </c>
      <c r="E30" s="41"/>
      <c r="F30" s="24"/>
    </row>
    <row r="31" spans="1:7" x14ac:dyDescent="0.3">
      <c r="A31" s="35">
        <v>6100</v>
      </c>
      <c r="B31" s="33" t="s">
        <v>68</v>
      </c>
      <c r="C31" s="34"/>
      <c r="D31" s="34"/>
      <c r="E31" s="47"/>
      <c r="F31" s="24"/>
    </row>
    <row r="32" spans="1:7" x14ac:dyDescent="0.3">
      <c r="A32" s="36">
        <v>6101</v>
      </c>
      <c r="B32" s="37" t="s">
        <v>69</v>
      </c>
      <c r="C32" s="38">
        <v>8928000</v>
      </c>
      <c r="D32" s="38">
        <v>17856000</v>
      </c>
      <c r="E32" s="41"/>
      <c r="F32" s="24"/>
    </row>
    <row r="33" spans="1:6" x14ac:dyDescent="0.3">
      <c r="A33" s="36">
        <v>6105</v>
      </c>
      <c r="B33" s="37" t="s">
        <v>70</v>
      </c>
      <c r="C33" s="38">
        <v>137693514</v>
      </c>
      <c r="D33" s="38">
        <v>210663850</v>
      </c>
      <c r="E33" s="41"/>
      <c r="F33" s="24"/>
    </row>
    <row r="34" spans="1:6" x14ac:dyDescent="0.3">
      <c r="A34" s="36">
        <v>6112</v>
      </c>
      <c r="B34" s="37" t="s">
        <v>71</v>
      </c>
      <c r="C34" s="38">
        <v>150054104</v>
      </c>
      <c r="D34" s="38">
        <v>291612481</v>
      </c>
      <c r="E34" s="41"/>
      <c r="F34" s="24"/>
    </row>
    <row r="35" spans="1:6" ht="30" x14ac:dyDescent="0.3">
      <c r="A35" s="36">
        <v>6113</v>
      </c>
      <c r="B35" s="37" t="s">
        <v>72</v>
      </c>
      <c r="C35" s="38">
        <v>1977000</v>
      </c>
      <c r="D35" s="38">
        <v>3954000</v>
      </c>
      <c r="E35" s="41"/>
      <c r="F35" s="24"/>
    </row>
    <row r="36" spans="1:6" x14ac:dyDescent="0.3">
      <c r="A36" s="36">
        <v>6115</v>
      </c>
      <c r="B36" s="37" t="s">
        <v>73</v>
      </c>
      <c r="C36" s="38">
        <v>76081054</v>
      </c>
      <c r="D36" s="38">
        <v>152819940</v>
      </c>
      <c r="E36" s="41"/>
      <c r="F36" s="24"/>
    </row>
    <row r="37" spans="1:6" ht="30" x14ac:dyDescent="0.3">
      <c r="A37" s="36">
        <v>6117</v>
      </c>
      <c r="B37" s="37" t="s">
        <v>74</v>
      </c>
      <c r="C37" s="38">
        <v>0</v>
      </c>
      <c r="D37" s="38"/>
      <c r="E37" s="41"/>
      <c r="F37" s="24"/>
    </row>
    <row r="38" spans="1:6" x14ac:dyDescent="0.3">
      <c r="A38" s="36">
        <v>6149</v>
      </c>
      <c r="B38" s="37" t="s">
        <v>75</v>
      </c>
      <c r="C38" s="38">
        <v>0</v>
      </c>
      <c r="D38" s="38"/>
      <c r="E38" s="41"/>
      <c r="F38" s="24"/>
    </row>
    <row r="39" spans="1:6" hidden="1" x14ac:dyDescent="0.3">
      <c r="A39" s="35">
        <v>6200</v>
      </c>
      <c r="B39" s="33" t="s">
        <v>150</v>
      </c>
      <c r="C39" s="34"/>
      <c r="D39" s="34"/>
      <c r="E39" s="47"/>
      <c r="F39" s="24"/>
    </row>
    <row r="40" spans="1:6" hidden="1" x14ac:dyDescent="0.3">
      <c r="A40" s="36">
        <v>6201</v>
      </c>
      <c r="B40" s="37" t="s">
        <v>151</v>
      </c>
      <c r="C40" s="38"/>
      <c r="D40" s="38"/>
      <c r="E40" s="41"/>
      <c r="F40" s="24"/>
    </row>
    <row r="41" spans="1:6" x14ac:dyDescent="0.3">
      <c r="A41" s="35">
        <v>6300</v>
      </c>
      <c r="B41" s="33" t="s">
        <v>76</v>
      </c>
      <c r="C41" s="34"/>
      <c r="D41" s="34"/>
      <c r="E41" s="47"/>
      <c r="F41" s="24"/>
    </row>
    <row r="42" spans="1:6" x14ac:dyDescent="0.3">
      <c r="A42" s="36">
        <v>6301</v>
      </c>
      <c r="B42" s="37" t="s">
        <v>77</v>
      </c>
      <c r="C42" s="38">
        <v>109949621</v>
      </c>
      <c r="D42" s="38">
        <v>217290925</v>
      </c>
      <c r="E42" s="41"/>
      <c r="F42" s="24"/>
    </row>
    <row r="43" spans="1:6" x14ac:dyDescent="0.3">
      <c r="A43" s="36">
        <v>6302</v>
      </c>
      <c r="B43" s="37" t="s">
        <v>78</v>
      </c>
      <c r="C43" s="38">
        <v>18848508</v>
      </c>
      <c r="D43" s="38">
        <v>37249876</v>
      </c>
      <c r="E43" s="41"/>
      <c r="F43" s="24"/>
    </row>
    <row r="44" spans="1:6" x14ac:dyDescent="0.3">
      <c r="A44" s="36">
        <v>6303</v>
      </c>
      <c r="B44" s="37" t="s">
        <v>79</v>
      </c>
      <c r="C44" s="38">
        <v>12565672</v>
      </c>
      <c r="D44" s="38">
        <v>24833254</v>
      </c>
      <c r="E44" s="41"/>
      <c r="F44" s="24"/>
    </row>
    <row r="45" spans="1:6" x14ac:dyDescent="0.3">
      <c r="A45" s="36">
        <v>6304</v>
      </c>
      <c r="B45" s="37" t="s">
        <v>80</v>
      </c>
      <c r="C45" s="38">
        <v>6032191</v>
      </c>
      <c r="D45" s="38">
        <v>11916660</v>
      </c>
      <c r="E45" s="41"/>
      <c r="F45" s="24"/>
    </row>
    <row r="46" spans="1:6" ht="42.75" hidden="1" x14ac:dyDescent="0.3">
      <c r="A46" s="35">
        <v>6400</v>
      </c>
      <c r="B46" s="33" t="s">
        <v>81</v>
      </c>
      <c r="C46" s="34"/>
      <c r="D46" s="34"/>
      <c r="E46" s="47"/>
      <c r="F46" s="24"/>
    </row>
    <row r="47" spans="1:6" hidden="1" x14ac:dyDescent="0.3">
      <c r="A47" s="36">
        <v>6449</v>
      </c>
      <c r="B47" s="37" t="s">
        <v>82</v>
      </c>
      <c r="C47" s="38"/>
      <c r="D47" s="38"/>
      <c r="E47" s="41"/>
      <c r="F47" s="24"/>
    </row>
    <row r="48" spans="1:6" ht="28.5" x14ac:dyDescent="0.3">
      <c r="A48" s="35">
        <v>6500</v>
      </c>
      <c r="B48" s="33" t="s">
        <v>83</v>
      </c>
      <c r="C48" s="34"/>
      <c r="D48" s="34"/>
      <c r="E48" s="47"/>
      <c r="F48" s="24"/>
    </row>
    <row r="49" spans="1:6" x14ac:dyDescent="0.3">
      <c r="A49" s="36">
        <v>6501</v>
      </c>
      <c r="B49" s="37" t="s">
        <v>84</v>
      </c>
      <c r="C49" s="38"/>
      <c r="D49" s="38">
        <v>17585499</v>
      </c>
      <c r="E49" s="41"/>
      <c r="F49" s="24"/>
    </row>
    <row r="50" spans="1:6" ht="30" x14ac:dyDescent="0.3">
      <c r="A50" s="36">
        <v>6502</v>
      </c>
      <c r="B50" s="37" t="s">
        <v>85</v>
      </c>
      <c r="C50" s="38">
        <v>1574235</v>
      </c>
      <c r="D50" s="38">
        <v>2187070</v>
      </c>
      <c r="E50" s="41"/>
      <c r="F50" s="24"/>
    </row>
    <row r="51" spans="1:6" x14ac:dyDescent="0.3">
      <c r="A51" s="35">
        <v>6550</v>
      </c>
      <c r="B51" s="33" t="s">
        <v>86</v>
      </c>
      <c r="C51" s="34"/>
      <c r="D51" s="34"/>
      <c r="E51" s="47"/>
      <c r="F51" s="24"/>
    </row>
    <row r="52" spans="1:6" x14ac:dyDescent="0.3">
      <c r="A52" s="36">
        <v>6551</v>
      </c>
      <c r="B52" s="37" t="s">
        <v>87</v>
      </c>
      <c r="C52" s="38"/>
      <c r="D52" s="38">
        <v>0</v>
      </c>
      <c r="E52" s="41"/>
      <c r="F52" s="24"/>
    </row>
    <row r="53" spans="1:6" ht="30" x14ac:dyDescent="0.3">
      <c r="A53" s="36">
        <v>6552</v>
      </c>
      <c r="B53" s="37" t="s">
        <v>88</v>
      </c>
      <c r="C53" s="38"/>
      <c r="D53" s="38"/>
      <c r="E53" s="41"/>
      <c r="F53" s="24"/>
    </row>
    <row r="54" spans="1:6" x14ac:dyDescent="0.3">
      <c r="A54" s="36">
        <v>6599</v>
      </c>
      <c r="B54" s="37" t="s">
        <v>89</v>
      </c>
      <c r="C54" s="38">
        <v>4422000</v>
      </c>
      <c r="D54" s="38">
        <v>6312000</v>
      </c>
      <c r="E54" s="41"/>
      <c r="F54" s="24"/>
    </row>
    <row r="55" spans="1:6" ht="28.5" x14ac:dyDescent="0.3">
      <c r="A55" s="35">
        <v>6600</v>
      </c>
      <c r="B55" s="33" t="s">
        <v>90</v>
      </c>
      <c r="C55" s="34"/>
      <c r="D55" s="34"/>
      <c r="E55" s="47"/>
      <c r="F55" s="24"/>
    </row>
    <row r="56" spans="1:6" ht="30" x14ac:dyDescent="0.3">
      <c r="A56" s="36">
        <v>6601</v>
      </c>
      <c r="B56" s="37" t="s">
        <v>91</v>
      </c>
      <c r="C56" s="38">
        <v>103058</v>
      </c>
      <c r="D56" s="38">
        <v>474882</v>
      </c>
      <c r="E56" s="41"/>
      <c r="F56" s="24"/>
    </row>
    <row r="57" spans="1:6" ht="30" x14ac:dyDescent="0.3">
      <c r="A57" s="36">
        <v>6617</v>
      </c>
      <c r="B57" s="37" t="s">
        <v>92</v>
      </c>
      <c r="C57" s="38"/>
      <c r="D57" s="38"/>
      <c r="E57" s="41"/>
      <c r="F57" s="24"/>
    </row>
    <row r="58" spans="1:6" x14ac:dyDescent="0.3">
      <c r="A58" s="35">
        <v>6700</v>
      </c>
      <c r="B58" s="33" t="s">
        <v>93</v>
      </c>
      <c r="C58" s="34"/>
      <c r="D58" s="34"/>
      <c r="E58" s="47"/>
      <c r="F58" s="24"/>
    </row>
    <row r="59" spans="1:6" x14ac:dyDescent="0.3">
      <c r="A59" s="36">
        <v>6704</v>
      </c>
      <c r="B59" s="37" t="s">
        <v>94</v>
      </c>
      <c r="C59" s="38">
        <v>5550000</v>
      </c>
      <c r="D59" s="38">
        <v>11100000</v>
      </c>
      <c r="E59" s="41"/>
      <c r="F59" s="24"/>
    </row>
    <row r="60" spans="1:6" x14ac:dyDescent="0.3">
      <c r="A60" s="35">
        <v>6750</v>
      </c>
      <c r="B60" s="33" t="s">
        <v>95</v>
      </c>
      <c r="C60" s="34"/>
      <c r="D60" s="34"/>
      <c r="E60" s="47"/>
      <c r="F60" s="24"/>
    </row>
    <row r="61" spans="1:6" ht="30" x14ac:dyDescent="0.3">
      <c r="A61" s="36">
        <v>6757</v>
      </c>
      <c r="B61" s="37" t="s">
        <v>153</v>
      </c>
      <c r="C61" s="38">
        <v>18000000</v>
      </c>
      <c r="D61" s="38">
        <v>18000000</v>
      </c>
      <c r="E61" s="41"/>
      <c r="F61" s="24"/>
    </row>
    <row r="62" spans="1:6" x14ac:dyDescent="0.3">
      <c r="A62" s="36">
        <v>6799</v>
      </c>
      <c r="B62" s="37" t="s">
        <v>96</v>
      </c>
      <c r="C62" s="38"/>
      <c r="D62" s="38"/>
      <c r="E62" s="41"/>
      <c r="F62" s="24"/>
    </row>
    <row r="63" spans="1:6" ht="85.5" x14ac:dyDescent="0.3">
      <c r="A63" s="35">
        <v>6900</v>
      </c>
      <c r="B63" s="33" t="s">
        <v>97</v>
      </c>
      <c r="C63" s="34"/>
      <c r="D63" s="34"/>
      <c r="E63" s="47"/>
      <c r="F63" s="24"/>
    </row>
    <row r="64" spans="1:6" ht="31.5" customHeight="1" x14ac:dyDescent="0.3">
      <c r="A64" s="36">
        <v>6905</v>
      </c>
      <c r="B64" s="37" t="s">
        <v>98</v>
      </c>
      <c r="C64" s="38"/>
      <c r="D64" s="38"/>
      <c r="E64" s="41"/>
      <c r="F64" s="24"/>
    </row>
    <row r="65" spans="1:6" ht="18.75" customHeight="1" x14ac:dyDescent="0.3">
      <c r="A65" s="36">
        <v>6907</v>
      </c>
      <c r="B65" s="37" t="s">
        <v>99</v>
      </c>
      <c r="C65" s="38"/>
      <c r="D65" s="38"/>
      <c r="E65" s="41"/>
      <c r="F65" s="24"/>
    </row>
    <row r="66" spans="1:6" ht="30" x14ac:dyDescent="0.3">
      <c r="A66" s="36">
        <v>6912</v>
      </c>
      <c r="B66" s="37" t="s">
        <v>152</v>
      </c>
      <c r="C66" s="38"/>
      <c r="D66" s="38"/>
      <c r="E66" s="41"/>
      <c r="F66" s="24"/>
    </row>
    <row r="67" spans="1:6" ht="30" x14ac:dyDescent="0.3">
      <c r="A67" s="36">
        <v>6949</v>
      </c>
      <c r="B67" s="37" t="s">
        <v>100</v>
      </c>
      <c r="C67" s="38">
        <v>9146000</v>
      </c>
      <c r="D67" s="38">
        <v>9146000</v>
      </c>
      <c r="E67" s="41"/>
      <c r="F67" s="24"/>
    </row>
    <row r="68" spans="1:6" ht="42.75" x14ac:dyDescent="0.3">
      <c r="A68" s="35">
        <v>7000</v>
      </c>
      <c r="B68" s="33" t="s">
        <v>101</v>
      </c>
      <c r="C68" s="34"/>
      <c r="D68" s="34"/>
      <c r="E68" s="47"/>
      <c r="F68" s="24"/>
    </row>
    <row r="69" spans="1:6" x14ac:dyDescent="0.3">
      <c r="A69" s="36">
        <v>7004</v>
      </c>
      <c r="B69" s="37" t="s">
        <v>102</v>
      </c>
      <c r="C69" s="38"/>
      <c r="D69" s="38"/>
      <c r="E69" s="41"/>
      <c r="F69" s="24"/>
    </row>
    <row r="70" spans="1:6" ht="45" x14ac:dyDescent="0.3">
      <c r="A70" s="36">
        <v>7006</v>
      </c>
      <c r="B70" s="37" t="s">
        <v>103</v>
      </c>
      <c r="C70" s="38"/>
      <c r="D70" s="38"/>
      <c r="E70" s="41"/>
      <c r="F70" s="24"/>
    </row>
    <row r="71" spans="1:6" x14ac:dyDescent="0.3">
      <c r="A71" s="36">
        <v>7049</v>
      </c>
      <c r="B71" s="37" t="s">
        <v>104</v>
      </c>
      <c r="C71" s="38">
        <v>11370000</v>
      </c>
      <c r="D71" s="38">
        <v>15796200</v>
      </c>
      <c r="E71" s="41"/>
      <c r="F71" s="24"/>
    </row>
    <row r="72" spans="1:6" ht="42.75" x14ac:dyDescent="0.3">
      <c r="A72" s="35">
        <v>9050</v>
      </c>
      <c r="B72" s="33" t="s">
        <v>105</v>
      </c>
      <c r="C72" s="34"/>
      <c r="D72" s="34"/>
      <c r="E72" s="47"/>
      <c r="F72" s="24"/>
    </row>
    <row r="73" spans="1:6" x14ac:dyDescent="0.3">
      <c r="A73" s="36">
        <v>9099</v>
      </c>
      <c r="B73" s="37" t="s">
        <v>106</v>
      </c>
      <c r="C73" s="38"/>
      <c r="D73" s="38"/>
      <c r="E73" s="41"/>
      <c r="F73" s="24"/>
    </row>
    <row r="74" spans="1:6" x14ac:dyDescent="0.3">
      <c r="A74" s="39"/>
      <c r="B74" s="40"/>
      <c r="C74" s="41"/>
      <c r="D74" s="41"/>
      <c r="E74" s="41"/>
      <c r="F74" s="24"/>
    </row>
    <row r="75" spans="1:6" x14ac:dyDescent="0.3">
      <c r="A75" s="25" t="s">
        <v>53</v>
      </c>
      <c r="B75" s="22"/>
      <c r="C75" s="22"/>
      <c r="D75" s="85">
        <v>646319160</v>
      </c>
    </row>
    <row r="76" spans="1:6" ht="26.25" customHeight="1" x14ac:dyDescent="0.3">
      <c r="A76" s="22" t="s">
        <v>154</v>
      </c>
      <c r="D76" s="76">
        <f>D75-D77</f>
        <v>133827361</v>
      </c>
      <c r="E76" s="19" t="s">
        <v>155</v>
      </c>
    </row>
    <row r="77" spans="1:6" ht="26.25" customHeight="1" x14ac:dyDescent="0.3">
      <c r="A77" s="22" t="s">
        <v>157</v>
      </c>
      <c r="D77" s="76">
        <v>512491799</v>
      </c>
      <c r="E77" s="19" t="s">
        <v>155</v>
      </c>
    </row>
    <row r="78" spans="1:6" ht="24" customHeight="1" x14ac:dyDescent="0.3">
      <c r="A78" s="25" t="s">
        <v>54</v>
      </c>
      <c r="B78" s="22"/>
      <c r="C78" s="22"/>
      <c r="D78" s="23">
        <f>D79+D80+D81</f>
        <v>0</v>
      </c>
    </row>
    <row r="79" spans="1:6" ht="24" customHeight="1" x14ac:dyDescent="0.3">
      <c r="A79" s="22" t="s">
        <v>124</v>
      </c>
      <c r="B79" s="22"/>
      <c r="C79" s="22"/>
    </row>
    <row r="80" spans="1:6" x14ac:dyDescent="0.3">
      <c r="A80" s="22" t="s">
        <v>107</v>
      </c>
    </row>
    <row r="81" spans="1:6" x14ac:dyDescent="0.3">
      <c r="A81" s="22" t="s">
        <v>108</v>
      </c>
    </row>
    <row r="83" spans="1:6" x14ac:dyDescent="0.3">
      <c r="C83" s="143" t="s">
        <v>180</v>
      </c>
      <c r="D83" s="143"/>
      <c r="E83" s="143"/>
      <c r="F83" s="143"/>
    </row>
    <row r="84" spans="1:6" x14ac:dyDescent="0.3">
      <c r="A84" s="23"/>
      <c r="C84" s="144" t="s">
        <v>45</v>
      </c>
      <c r="D84" s="144"/>
      <c r="E84" s="144"/>
      <c r="F84" s="144"/>
    </row>
  </sheetData>
  <mergeCells count="17">
    <mergeCell ref="A21:A22"/>
    <mergeCell ref="B21:B22"/>
    <mergeCell ref="C21:D21"/>
    <mergeCell ref="C83:F83"/>
    <mergeCell ref="C84:F84"/>
    <mergeCell ref="C19:D19"/>
    <mergeCell ref="A3:G3"/>
    <mergeCell ref="A4:G4"/>
    <mergeCell ref="A8:B8"/>
    <mergeCell ref="A9:B9"/>
    <mergeCell ref="A10:B10"/>
    <mergeCell ref="A11:B11"/>
    <mergeCell ref="A12:B12"/>
    <mergeCell ref="A13:B13"/>
    <mergeCell ref="A14:B14"/>
    <mergeCell ref="A15:B15"/>
    <mergeCell ref="A16:B16"/>
  </mergeCells>
  <pageMargins left="0.17" right="0.2" top="0.17" bottom="0.17" header="0.17" footer="0.17"/>
  <pageSetup paperSize="9" scale="8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D5"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79"/>
      <c r="B4" s="79"/>
      <c r="C4" s="135"/>
      <c r="D4" s="135"/>
      <c r="E4" s="135"/>
      <c r="F4" s="135"/>
    </row>
    <row r="5" spans="1:7" ht="18.75" x14ac:dyDescent="0.3">
      <c r="A5" s="79"/>
      <c r="B5" s="79"/>
      <c r="C5" s="136" t="s">
        <v>174</v>
      </c>
      <c r="D5" s="136"/>
      <c r="E5" s="136"/>
      <c r="F5" s="136"/>
    </row>
    <row r="6" spans="1:7" ht="18.75" x14ac:dyDescent="0.3">
      <c r="A6" s="79"/>
      <c r="B6" s="79"/>
      <c r="C6" s="80"/>
      <c r="D6" s="80"/>
      <c r="E6" s="80"/>
      <c r="F6" s="80"/>
    </row>
    <row r="7" spans="1:7" x14ac:dyDescent="0.25">
      <c r="A7" s="137" t="s">
        <v>181</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78"/>
      <c r="B10" s="78"/>
      <c r="C10" s="78"/>
      <c r="D10" s="78"/>
      <c r="E10" s="78"/>
      <c r="F10" s="78"/>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176</v>
      </c>
      <c r="B13" s="123"/>
      <c r="C13" s="123"/>
      <c r="D13" s="123"/>
      <c r="E13" s="123"/>
      <c r="F13" s="123"/>
    </row>
    <row r="14" spans="1:7" ht="16.5" x14ac:dyDescent="0.25">
      <c r="A14" s="81"/>
      <c r="B14" s="81"/>
      <c r="C14" s="81"/>
      <c r="D14" s="81"/>
      <c r="E14" s="81"/>
      <c r="F14" s="81"/>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785520000</v>
      </c>
      <c r="D19" s="67">
        <v>444600000</v>
      </c>
      <c r="E19" s="84"/>
      <c r="F19" s="84"/>
    </row>
    <row r="20" spans="1:8" x14ac:dyDescent="0.25">
      <c r="A20" s="3">
        <v>2</v>
      </c>
      <c r="B20" s="4" t="s">
        <v>140</v>
      </c>
      <c r="C20" s="67">
        <v>383040000</v>
      </c>
      <c r="D20" s="68">
        <v>0</v>
      </c>
      <c r="E20" s="84"/>
      <c r="F20" s="87"/>
    </row>
    <row r="21" spans="1:8" x14ac:dyDescent="0.25">
      <c r="A21" s="3">
        <v>3</v>
      </c>
      <c r="B21" s="4" t="s">
        <v>12</v>
      </c>
      <c r="C21" s="67">
        <f>C19*40/100</f>
        <v>314208000</v>
      </c>
      <c r="D21" s="68">
        <f>D19*40/100</f>
        <v>177840000</v>
      </c>
      <c r="E21" s="84"/>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77"/>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9197827292</v>
      </c>
      <c r="D30" s="72">
        <f>D31+D34</f>
        <v>3547329721</v>
      </c>
      <c r="E30" s="84"/>
      <c r="F30" s="8"/>
      <c r="H30" s="125" t="s">
        <v>111</v>
      </c>
    </row>
    <row r="31" spans="1:8" x14ac:dyDescent="0.25">
      <c r="A31" s="17" t="s">
        <v>4</v>
      </c>
      <c r="B31" s="18" t="s">
        <v>7</v>
      </c>
      <c r="C31" s="72">
        <f>C32+C33</f>
        <v>8887571989</v>
      </c>
      <c r="D31" s="71">
        <f>D32+D33</f>
        <v>3480129721</v>
      </c>
      <c r="E31" s="84"/>
      <c r="F31" s="8"/>
      <c r="H31" s="125"/>
    </row>
    <row r="32" spans="1:8" x14ac:dyDescent="0.25">
      <c r="A32" s="17" t="s">
        <v>49</v>
      </c>
      <c r="B32" s="18" t="s">
        <v>47</v>
      </c>
      <c r="C32" s="72">
        <v>5652482989</v>
      </c>
      <c r="D32" s="71">
        <v>2705639002</v>
      </c>
      <c r="E32" s="84"/>
      <c r="F32" s="88"/>
      <c r="H32" s="125"/>
    </row>
    <row r="33" spans="1:8" ht="47.25" x14ac:dyDescent="0.25">
      <c r="A33" s="17" t="s">
        <v>50</v>
      </c>
      <c r="B33" s="18" t="s">
        <v>48</v>
      </c>
      <c r="C33" s="72">
        <v>3235089000</v>
      </c>
      <c r="D33" s="71">
        <v>774490719</v>
      </c>
      <c r="E33" s="84"/>
      <c r="F33" s="88"/>
      <c r="H33" s="125"/>
    </row>
    <row r="34" spans="1:8" x14ac:dyDescent="0.25">
      <c r="A34" s="17" t="s">
        <v>5</v>
      </c>
      <c r="B34" s="18" t="s">
        <v>19</v>
      </c>
      <c r="C34" s="72">
        <v>310255303</v>
      </c>
      <c r="D34" s="71">
        <v>67200000</v>
      </c>
      <c r="E34" s="84"/>
      <c r="F34" s="8"/>
      <c r="H34" s="125"/>
    </row>
    <row r="35" spans="1:8" hidden="1" x14ac:dyDescent="0.25">
      <c r="A35" s="17"/>
      <c r="B35" s="60" t="s">
        <v>141</v>
      </c>
      <c r="C35" s="18"/>
      <c r="D35" s="6"/>
      <c r="E35" s="8"/>
      <c r="F35" s="8"/>
      <c r="H35" s="125"/>
    </row>
    <row r="36" spans="1:8" hidden="1" x14ac:dyDescent="0.25">
      <c r="A36" s="17"/>
      <c r="B36" s="18" t="s">
        <v>51</v>
      </c>
      <c r="C36" s="18"/>
      <c r="D36" s="6"/>
      <c r="E36" s="8"/>
      <c r="F36" s="8"/>
      <c r="H36" s="125"/>
    </row>
    <row r="37" spans="1:8" hidden="1" x14ac:dyDescent="0.25">
      <c r="A37" s="3">
        <v>4</v>
      </c>
      <c r="B37" s="4" t="s">
        <v>21</v>
      </c>
      <c r="C37" s="4"/>
      <c r="D37" s="6"/>
      <c r="E37" s="8"/>
      <c r="F37" s="8"/>
    </row>
    <row r="38" spans="1:8" hidden="1" x14ac:dyDescent="0.25">
      <c r="A38" s="3" t="s">
        <v>22</v>
      </c>
      <c r="B38" s="4" t="s">
        <v>7</v>
      </c>
      <c r="C38" s="4"/>
      <c r="D38" s="6"/>
      <c r="E38" s="8"/>
      <c r="F38" s="8"/>
    </row>
    <row r="39" spans="1:8" hidden="1" x14ac:dyDescent="0.25">
      <c r="A39" s="3" t="s">
        <v>23</v>
      </c>
      <c r="B39" s="4" t="s">
        <v>19</v>
      </c>
      <c r="C39" s="4"/>
      <c r="D39" s="6"/>
      <c r="E39" s="8"/>
      <c r="F39" s="8"/>
    </row>
    <row r="40" spans="1:8" hidden="1" x14ac:dyDescent="0.25">
      <c r="A40" s="3">
        <v>5</v>
      </c>
      <c r="B40" s="4" t="s">
        <v>24</v>
      </c>
      <c r="C40" s="4"/>
      <c r="D40" s="6"/>
      <c r="E40" s="8"/>
      <c r="F40" s="8"/>
    </row>
    <row r="41" spans="1:8" hidden="1" x14ac:dyDescent="0.25">
      <c r="A41" s="3" t="s">
        <v>25</v>
      </c>
      <c r="B41" s="4" t="s">
        <v>7</v>
      </c>
      <c r="C41" s="4"/>
      <c r="D41" s="6"/>
      <c r="E41" s="8"/>
      <c r="F41" s="8"/>
    </row>
    <row r="42" spans="1:8" hidden="1" x14ac:dyDescent="0.25">
      <c r="A42" s="3" t="s">
        <v>26</v>
      </c>
      <c r="B42" s="4" t="s">
        <v>19</v>
      </c>
      <c r="C42" s="4"/>
      <c r="D42" s="6"/>
      <c r="E42" s="8"/>
      <c r="F42" s="8"/>
    </row>
    <row r="43" spans="1:8" hidden="1" x14ac:dyDescent="0.25">
      <c r="A43" s="3">
        <v>6</v>
      </c>
      <c r="B43" s="4" t="s">
        <v>27</v>
      </c>
      <c r="C43" s="4"/>
      <c r="D43" s="6"/>
      <c r="E43" s="8"/>
      <c r="F43" s="8"/>
    </row>
    <row r="44" spans="1:8" hidden="1" x14ac:dyDescent="0.25">
      <c r="A44" s="3" t="s">
        <v>28</v>
      </c>
      <c r="B44" s="4" t="s">
        <v>7</v>
      </c>
      <c r="C44" s="4"/>
      <c r="D44" s="6"/>
      <c r="E44" s="8"/>
      <c r="F44" s="8"/>
    </row>
    <row r="45" spans="1:8" hidden="1" x14ac:dyDescent="0.25">
      <c r="A45" s="3" t="s">
        <v>29</v>
      </c>
      <c r="B45" s="4" t="s">
        <v>19</v>
      </c>
      <c r="C45" s="4"/>
      <c r="D45" s="6"/>
      <c r="E45" s="8"/>
      <c r="F45" s="8"/>
    </row>
    <row r="46" spans="1:8" hidden="1" x14ac:dyDescent="0.25">
      <c r="A46" s="3">
        <v>7</v>
      </c>
      <c r="B46" s="4" t="s">
        <v>30</v>
      </c>
      <c r="C46" s="4"/>
      <c r="D46" s="6"/>
      <c r="E46" s="8"/>
      <c r="F46" s="8"/>
    </row>
    <row r="47" spans="1:8" hidden="1" x14ac:dyDescent="0.25">
      <c r="A47" s="3" t="s">
        <v>31</v>
      </c>
      <c r="B47" s="4" t="s">
        <v>7</v>
      </c>
      <c r="C47" s="4"/>
      <c r="D47" s="6"/>
      <c r="E47" s="8"/>
      <c r="F47" s="8"/>
    </row>
    <row r="48" spans="1:8" hidden="1" x14ac:dyDescent="0.25">
      <c r="A48" s="3" t="s">
        <v>32</v>
      </c>
      <c r="B48" s="4" t="s">
        <v>19</v>
      </c>
      <c r="C48" s="4"/>
      <c r="D48" s="6"/>
      <c r="E48" s="8"/>
      <c r="F48" s="8"/>
    </row>
    <row r="49" spans="1:7" hidden="1" x14ac:dyDescent="0.25">
      <c r="A49" s="3">
        <v>8</v>
      </c>
      <c r="B49" s="4" t="s">
        <v>33</v>
      </c>
      <c r="C49" s="4"/>
      <c r="D49" s="6"/>
      <c r="E49" s="8"/>
      <c r="F49" s="8"/>
    </row>
    <row r="50" spans="1:7" hidden="1" x14ac:dyDescent="0.25">
      <c r="A50" s="3" t="s">
        <v>34</v>
      </c>
      <c r="B50" s="4" t="s">
        <v>7</v>
      </c>
      <c r="C50" s="4"/>
      <c r="D50" s="6"/>
      <c r="E50" s="8"/>
      <c r="F50" s="8"/>
    </row>
    <row r="51" spans="1:7" hidden="1" x14ac:dyDescent="0.25">
      <c r="A51" s="3" t="s">
        <v>35</v>
      </c>
      <c r="B51" s="4" t="s">
        <v>19</v>
      </c>
      <c r="C51" s="4"/>
      <c r="D51" s="6"/>
      <c r="E51" s="8"/>
      <c r="F51" s="8"/>
    </row>
    <row r="52" spans="1:7" ht="31.5" hidden="1" x14ac:dyDescent="0.25">
      <c r="A52" s="3">
        <v>9</v>
      </c>
      <c r="B52" s="4" t="s">
        <v>36</v>
      </c>
      <c r="C52" s="4"/>
      <c r="D52" s="6"/>
      <c r="E52" s="8"/>
      <c r="F52" s="8"/>
    </row>
    <row r="53" spans="1:7" hidden="1" x14ac:dyDescent="0.25">
      <c r="A53" s="3" t="s">
        <v>37</v>
      </c>
      <c r="B53" s="4" t="s">
        <v>7</v>
      </c>
      <c r="C53" s="4"/>
      <c r="D53" s="6"/>
      <c r="E53" s="8"/>
      <c r="F53" s="8"/>
    </row>
    <row r="54" spans="1:7" hidden="1" x14ac:dyDescent="0.25">
      <c r="A54" s="3" t="s">
        <v>38</v>
      </c>
      <c r="B54" s="4" t="s">
        <v>19</v>
      </c>
      <c r="C54" s="4"/>
      <c r="D54" s="6"/>
      <c r="E54" s="8"/>
      <c r="F54" s="8"/>
    </row>
    <row r="55" spans="1:7" hidden="1" x14ac:dyDescent="0.25">
      <c r="A55" s="3">
        <v>10</v>
      </c>
      <c r="B55" s="4" t="s">
        <v>39</v>
      </c>
      <c r="C55" s="4"/>
      <c r="D55" s="6"/>
      <c r="E55" s="8"/>
      <c r="F55" s="8"/>
    </row>
    <row r="56" spans="1:7" hidden="1" x14ac:dyDescent="0.25">
      <c r="A56" s="3" t="s">
        <v>40</v>
      </c>
      <c r="B56" s="4" t="s">
        <v>7</v>
      </c>
      <c r="C56" s="4"/>
      <c r="D56" s="6"/>
      <c r="E56" s="8"/>
      <c r="F56" s="8"/>
    </row>
    <row r="57" spans="1:7" hidden="1" x14ac:dyDescent="0.25">
      <c r="A57" s="3" t="s">
        <v>41</v>
      </c>
      <c r="B57" s="4" t="s">
        <v>19</v>
      </c>
      <c r="C57" s="4"/>
      <c r="D57" s="6"/>
      <c r="E57" s="8"/>
      <c r="F57" s="8"/>
    </row>
    <row r="58" spans="1:7" hidden="1" x14ac:dyDescent="0.25">
      <c r="A58" s="3">
        <v>11</v>
      </c>
      <c r="B58" s="7" t="s">
        <v>42</v>
      </c>
      <c r="C58" s="7"/>
      <c r="D58" s="6"/>
      <c r="E58" s="8"/>
      <c r="F58" s="8"/>
      <c r="G58" s="9"/>
    </row>
    <row r="59" spans="1:7" hidden="1" x14ac:dyDescent="0.25">
      <c r="A59" s="3">
        <v>1</v>
      </c>
      <c r="B59" s="4" t="s">
        <v>43</v>
      </c>
      <c r="C59" s="4"/>
      <c r="D59" s="6"/>
      <c r="E59" s="8"/>
      <c r="F59" s="8"/>
      <c r="G59" s="77"/>
    </row>
    <row r="60" spans="1:7" hidden="1" x14ac:dyDescent="0.25">
      <c r="A60" s="3">
        <v>2</v>
      </c>
      <c r="B60" s="7" t="s">
        <v>42</v>
      </c>
      <c r="C60" s="7"/>
      <c r="D60" s="8"/>
      <c r="E60" s="6"/>
      <c r="F60" s="6"/>
    </row>
    <row r="61" spans="1:7" x14ac:dyDescent="0.25">
      <c r="A61" s="13"/>
      <c r="B61" s="14"/>
      <c r="C61" s="14"/>
      <c r="D61" s="15"/>
      <c r="E61" s="16"/>
      <c r="F61" s="16"/>
    </row>
    <row r="62" spans="1:7" x14ac:dyDescent="0.25">
      <c r="D62" s="126" t="s">
        <v>177</v>
      </c>
      <c r="E62" s="126"/>
      <c r="F62" s="126"/>
    </row>
    <row r="63" spans="1:7" x14ac:dyDescent="0.25">
      <c r="D63" s="127" t="s">
        <v>45</v>
      </c>
      <c r="E63" s="127"/>
      <c r="F63" s="127"/>
    </row>
  </sheetData>
  <mergeCells count="17">
    <mergeCell ref="A13:F13"/>
    <mergeCell ref="E15:F15"/>
    <mergeCell ref="H30:H36"/>
    <mergeCell ref="D62:F62"/>
    <mergeCell ref="D63:F63"/>
    <mergeCell ref="A12:F12"/>
    <mergeCell ref="A1:F1"/>
    <mergeCell ref="A2:B2"/>
    <mergeCell ref="C2:F2"/>
    <mergeCell ref="A3:B3"/>
    <mergeCell ref="C3:F3"/>
    <mergeCell ref="C4:F4"/>
    <mergeCell ref="C5:F5"/>
    <mergeCell ref="A7:F7"/>
    <mergeCell ref="A8:F8"/>
    <mergeCell ref="A9:F9"/>
    <mergeCell ref="A11:F11"/>
  </mergeCells>
  <pageMargins left="0.7" right="0.7" top="0.75" bottom="0.75" header="0.3" footer="0.3"/>
  <pageSetup paperSize="9" scale="75" orientation="portrait"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topLeftCell="A63"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5.425781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182</v>
      </c>
      <c r="B4" s="144"/>
      <c r="C4" s="144"/>
      <c r="D4" s="144"/>
      <c r="E4" s="144"/>
      <c r="F4" s="144"/>
      <c r="G4" s="144"/>
      <c r="H4" s="27"/>
      <c r="I4" s="27"/>
      <c r="J4" s="27"/>
      <c r="K4" s="27"/>
      <c r="L4" s="27"/>
      <c r="M4" s="27"/>
      <c r="N4" s="27"/>
      <c r="O4" s="27"/>
    </row>
    <row r="5" spans="1:15" x14ac:dyDescent="0.3">
      <c r="A5" s="82"/>
      <c r="B5" s="82"/>
      <c r="C5" s="82"/>
      <c r="D5" s="82"/>
      <c r="E5" s="82"/>
      <c r="F5" s="82"/>
      <c r="G5" s="82"/>
      <c r="H5" s="27"/>
      <c r="I5" s="27"/>
      <c r="J5" s="27"/>
      <c r="K5" s="27"/>
      <c r="L5" s="27"/>
      <c r="M5" s="27"/>
      <c r="N5" s="27"/>
      <c r="O5" s="27"/>
    </row>
    <row r="6" spans="1:15" x14ac:dyDescent="0.3">
      <c r="A6" s="23" t="s">
        <v>118</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119</v>
      </c>
      <c r="B9" s="150"/>
      <c r="C9" s="73">
        <v>65953989</v>
      </c>
      <c r="D9" s="73">
        <v>56192000</v>
      </c>
      <c r="E9" s="73"/>
      <c r="F9" s="73"/>
      <c r="G9" s="73">
        <f>C9+D9+F9</f>
        <v>122145989</v>
      </c>
    </row>
    <row r="10" spans="1:15" x14ac:dyDescent="0.3">
      <c r="A10" s="151" t="s">
        <v>120</v>
      </c>
      <c r="B10" s="152"/>
      <c r="C10" s="74">
        <f>5586529000-800000</f>
        <v>5585729000</v>
      </c>
      <c r="D10" s="74">
        <f>3178897000-E10</f>
        <v>697079000</v>
      </c>
      <c r="E10" s="74">
        <v>2481818000</v>
      </c>
      <c r="F10" s="74">
        <f>310255303+6144697+800000</f>
        <v>317200000</v>
      </c>
      <c r="G10" s="74">
        <f>C10+D10+E10+F10</f>
        <v>9081826000</v>
      </c>
    </row>
    <row r="11" spans="1:15" x14ac:dyDescent="0.3">
      <c r="A11" s="151" t="s">
        <v>56</v>
      </c>
      <c r="B11" s="152"/>
      <c r="C11" s="73">
        <f>SUM(C12:C15)</f>
        <v>2705639002</v>
      </c>
      <c r="D11" s="73">
        <f t="shared" ref="D11:F11" si="0">SUM(D12:D15)</f>
        <v>261998920</v>
      </c>
      <c r="E11" s="73">
        <f t="shared" si="0"/>
        <v>512491799</v>
      </c>
      <c r="F11" s="73">
        <f t="shared" si="0"/>
        <v>67200000</v>
      </c>
      <c r="G11" s="73">
        <f>SUM(G12:G15)</f>
        <v>3547329721</v>
      </c>
    </row>
    <row r="12" spans="1:15" x14ac:dyDescent="0.3">
      <c r="A12" s="151" t="s">
        <v>112</v>
      </c>
      <c r="B12" s="152"/>
      <c r="C12" s="74">
        <v>1309421944</v>
      </c>
      <c r="D12" s="74">
        <f>128171559-E12</f>
        <v>128171559</v>
      </c>
      <c r="E12" s="74">
        <v>0</v>
      </c>
      <c r="F12" s="74">
        <v>67200000</v>
      </c>
      <c r="G12" s="74">
        <f>C12+D12+E12+F12</f>
        <v>1504793503</v>
      </c>
    </row>
    <row r="13" spans="1:15" x14ac:dyDescent="0.3">
      <c r="A13" s="151" t="s">
        <v>113</v>
      </c>
      <c r="B13" s="152"/>
      <c r="C13" s="74">
        <v>1396217058</v>
      </c>
      <c r="D13" s="74">
        <f>646319160-E13</f>
        <v>133827361</v>
      </c>
      <c r="E13" s="74">
        <f>485069879+27421920</f>
        <v>512491799</v>
      </c>
      <c r="F13" s="74"/>
      <c r="G13" s="74">
        <f t="shared" ref="G13:G15" si="1">C13+D13+E13+F13</f>
        <v>2042536218</v>
      </c>
    </row>
    <row r="14" spans="1:15" x14ac:dyDescent="0.3">
      <c r="A14" s="151" t="s">
        <v>114</v>
      </c>
      <c r="B14" s="152"/>
      <c r="C14" s="74"/>
      <c r="D14" s="74"/>
      <c r="E14" s="74"/>
      <c r="F14" s="74">
        <v>0</v>
      </c>
      <c r="G14" s="74">
        <f t="shared" si="1"/>
        <v>0</v>
      </c>
    </row>
    <row r="15" spans="1:15" x14ac:dyDescent="0.3">
      <c r="A15" s="151" t="s">
        <v>121</v>
      </c>
      <c r="B15" s="152"/>
      <c r="C15" s="74"/>
      <c r="D15" s="74"/>
      <c r="E15" s="74"/>
      <c r="F15" s="74">
        <f>D81</f>
        <v>0</v>
      </c>
      <c r="G15" s="74">
        <f t="shared" si="1"/>
        <v>0</v>
      </c>
    </row>
    <row r="16" spans="1:15" x14ac:dyDescent="0.3">
      <c r="A16" s="153" t="s">
        <v>115</v>
      </c>
      <c r="B16" s="154"/>
      <c r="C16" s="73">
        <f>C9+C10-C11</f>
        <v>2946043987</v>
      </c>
      <c r="D16" s="73">
        <f t="shared" ref="D16:E16" si="2">D9+D10-D11</f>
        <v>491272080</v>
      </c>
      <c r="E16" s="73">
        <f t="shared" si="2"/>
        <v>1969326201</v>
      </c>
      <c r="F16" s="73">
        <f>F9+F10-F11</f>
        <v>250000000</v>
      </c>
      <c r="G16" s="75">
        <f>C16+D16+E16+F16</f>
        <v>5656642268</v>
      </c>
    </row>
    <row r="17" spans="1:7" ht="11.25" customHeight="1" x14ac:dyDescent="0.3">
      <c r="A17" s="28"/>
      <c r="B17" s="29"/>
      <c r="C17" s="29"/>
      <c r="D17" s="29"/>
      <c r="E17" s="29"/>
      <c r="F17" s="29"/>
      <c r="G17" s="29"/>
    </row>
    <row r="18" spans="1:7" x14ac:dyDescent="0.3">
      <c r="A18" s="23" t="s">
        <v>109</v>
      </c>
    </row>
    <row r="19" spans="1:7" x14ac:dyDescent="0.3">
      <c r="A19" s="25" t="s">
        <v>52</v>
      </c>
      <c r="B19" s="22"/>
      <c r="C19" s="145">
        <v>2705639002</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183</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47"/>
      <c r="F24" s="24"/>
    </row>
    <row r="25" spans="1:7" x14ac:dyDescent="0.3">
      <c r="A25" s="35">
        <v>6000</v>
      </c>
      <c r="B25" s="33" t="s">
        <v>63</v>
      </c>
      <c r="C25" s="34"/>
      <c r="D25" s="34"/>
      <c r="E25" s="47"/>
      <c r="F25" s="24"/>
    </row>
    <row r="26" spans="1:7" ht="30" x14ac:dyDescent="0.3">
      <c r="A26" s="36">
        <v>6001</v>
      </c>
      <c r="B26" s="37" t="s">
        <v>64</v>
      </c>
      <c r="C26" s="38">
        <v>858205295</v>
      </c>
      <c r="D26" s="38">
        <v>858205295</v>
      </c>
      <c r="E26" s="41"/>
      <c r="F26" s="24"/>
    </row>
    <row r="27" spans="1:7" ht="30" x14ac:dyDescent="0.3">
      <c r="A27" s="36">
        <v>6002</v>
      </c>
      <c r="B27" s="37" t="s">
        <v>65</v>
      </c>
      <c r="C27" s="38"/>
      <c r="D27" s="38"/>
      <c r="E27" s="41"/>
      <c r="F27" s="24"/>
    </row>
    <row r="28" spans="1:7" ht="30" x14ac:dyDescent="0.3">
      <c r="A28" s="36">
        <v>6003</v>
      </c>
      <c r="B28" s="37" t="s">
        <v>66</v>
      </c>
      <c r="C28" s="38">
        <v>24853200</v>
      </c>
      <c r="D28" s="38">
        <v>24853200</v>
      </c>
      <c r="E28" s="41"/>
      <c r="F28" s="24"/>
    </row>
    <row r="29" spans="1:7" ht="42.75" x14ac:dyDescent="0.3">
      <c r="A29" s="35">
        <v>6050</v>
      </c>
      <c r="B29" s="33" t="s">
        <v>67</v>
      </c>
      <c r="C29" s="34"/>
      <c r="D29" s="34"/>
      <c r="E29" s="47"/>
      <c r="F29" s="24"/>
    </row>
    <row r="30" spans="1:7" ht="45" x14ac:dyDescent="0.3">
      <c r="A30" s="36">
        <v>6051</v>
      </c>
      <c r="B30" s="37" t="s">
        <v>67</v>
      </c>
      <c r="C30" s="38">
        <v>187928000</v>
      </c>
      <c r="D30" s="38">
        <v>187928000</v>
      </c>
      <c r="E30" s="41"/>
      <c r="F30" s="24"/>
    </row>
    <row r="31" spans="1:7" x14ac:dyDescent="0.3">
      <c r="A31" s="35">
        <v>6100</v>
      </c>
      <c r="B31" s="33" t="s">
        <v>68</v>
      </c>
      <c r="C31" s="34"/>
      <c r="D31" s="34"/>
      <c r="E31" s="47"/>
      <c r="F31" s="24"/>
    </row>
    <row r="32" spans="1:7" x14ac:dyDescent="0.3">
      <c r="A32" s="36">
        <v>6101</v>
      </c>
      <c r="B32" s="37" t="s">
        <v>69</v>
      </c>
      <c r="C32" s="38">
        <v>17856000</v>
      </c>
      <c r="D32" s="38">
        <v>17856000</v>
      </c>
      <c r="E32" s="41"/>
      <c r="F32" s="24"/>
    </row>
    <row r="33" spans="1:6" x14ac:dyDescent="0.3">
      <c r="A33" s="36">
        <v>6105</v>
      </c>
      <c r="B33" s="37" t="s">
        <v>70</v>
      </c>
      <c r="C33" s="38">
        <v>210663850</v>
      </c>
      <c r="D33" s="38">
        <v>210663850</v>
      </c>
      <c r="E33" s="41"/>
      <c r="F33" s="24"/>
    </row>
    <row r="34" spans="1:6" x14ac:dyDescent="0.3">
      <c r="A34" s="36">
        <v>6112</v>
      </c>
      <c r="B34" s="37" t="s">
        <v>71</v>
      </c>
      <c r="C34" s="38">
        <v>291612481</v>
      </c>
      <c r="D34" s="38">
        <v>291612481</v>
      </c>
      <c r="E34" s="41"/>
      <c r="F34" s="24"/>
    </row>
    <row r="35" spans="1:6" ht="30" x14ac:dyDescent="0.3">
      <c r="A35" s="36">
        <v>6113</v>
      </c>
      <c r="B35" s="37" t="s">
        <v>72</v>
      </c>
      <c r="C35" s="38">
        <v>3954000</v>
      </c>
      <c r="D35" s="38">
        <v>3954000</v>
      </c>
      <c r="E35" s="41"/>
      <c r="F35" s="24"/>
    </row>
    <row r="36" spans="1:6" x14ac:dyDescent="0.3">
      <c r="A36" s="36">
        <v>6115</v>
      </c>
      <c r="B36" s="37" t="s">
        <v>73</v>
      </c>
      <c r="C36" s="38">
        <v>152819940</v>
      </c>
      <c r="D36" s="38">
        <v>152819940</v>
      </c>
      <c r="E36" s="41"/>
      <c r="F36" s="24"/>
    </row>
    <row r="37" spans="1:6" ht="30" x14ac:dyDescent="0.3">
      <c r="A37" s="36">
        <v>6117</v>
      </c>
      <c r="B37" s="37" t="s">
        <v>74</v>
      </c>
      <c r="C37" s="38"/>
      <c r="D37" s="38"/>
      <c r="E37" s="41"/>
      <c r="F37" s="24"/>
    </row>
    <row r="38" spans="1:6" x14ac:dyDescent="0.3">
      <c r="A38" s="36">
        <v>6149</v>
      </c>
      <c r="B38" s="37" t="s">
        <v>75</v>
      </c>
      <c r="C38" s="38"/>
      <c r="D38" s="38"/>
      <c r="E38" s="41"/>
      <c r="F38" s="24"/>
    </row>
    <row r="39" spans="1:6" hidden="1" x14ac:dyDescent="0.3">
      <c r="A39" s="35">
        <v>6200</v>
      </c>
      <c r="B39" s="33" t="s">
        <v>150</v>
      </c>
      <c r="C39" s="34"/>
      <c r="D39" s="34"/>
      <c r="E39" s="47"/>
      <c r="F39" s="24"/>
    </row>
    <row r="40" spans="1:6" hidden="1" x14ac:dyDescent="0.3">
      <c r="A40" s="36">
        <v>6201</v>
      </c>
      <c r="B40" s="37" t="s">
        <v>151</v>
      </c>
      <c r="C40" s="38"/>
      <c r="D40" s="38"/>
      <c r="E40" s="41"/>
      <c r="F40" s="24"/>
    </row>
    <row r="41" spans="1:6" x14ac:dyDescent="0.3">
      <c r="A41" s="35">
        <v>6300</v>
      </c>
      <c r="B41" s="33" t="s">
        <v>76</v>
      </c>
      <c r="C41" s="34"/>
      <c r="D41" s="34"/>
      <c r="E41" s="47"/>
      <c r="F41" s="24"/>
    </row>
    <row r="42" spans="1:6" x14ac:dyDescent="0.3">
      <c r="A42" s="36">
        <v>6301</v>
      </c>
      <c r="B42" s="37" t="s">
        <v>77</v>
      </c>
      <c r="C42" s="38">
        <v>217290925</v>
      </c>
      <c r="D42" s="38">
        <v>217290925</v>
      </c>
      <c r="E42" s="41"/>
      <c r="F42" s="24"/>
    </row>
    <row r="43" spans="1:6" x14ac:dyDescent="0.3">
      <c r="A43" s="36">
        <v>6302</v>
      </c>
      <c r="B43" s="37" t="s">
        <v>78</v>
      </c>
      <c r="C43" s="38">
        <v>37249876</v>
      </c>
      <c r="D43" s="38">
        <v>37249876</v>
      </c>
      <c r="E43" s="41"/>
      <c r="F43" s="24"/>
    </row>
    <row r="44" spans="1:6" x14ac:dyDescent="0.3">
      <c r="A44" s="36">
        <v>6303</v>
      </c>
      <c r="B44" s="37" t="s">
        <v>79</v>
      </c>
      <c r="C44" s="38">
        <v>24833254</v>
      </c>
      <c r="D44" s="38">
        <v>24833254</v>
      </c>
      <c r="E44" s="41"/>
      <c r="F44" s="24"/>
    </row>
    <row r="45" spans="1:6" x14ac:dyDescent="0.3">
      <c r="A45" s="36">
        <v>6304</v>
      </c>
      <c r="B45" s="37" t="s">
        <v>80</v>
      </c>
      <c r="C45" s="38">
        <v>11916660</v>
      </c>
      <c r="D45" s="38">
        <v>11916660</v>
      </c>
      <c r="E45" s="41"/>
      <c r="F45" s="24"/>
    </row>
    <row r="46" spans="1:6" ht="42.75" hidden="1" x14ac:dyDescent="0.3">
      <c r="A46" s="35">
        <v>6400</v>
      </c>
      <c r="B46" s="33" t="s">
        <v>81</v>
      </c>
      <c r="C46" s="34"/>
      <c r="D46" s="34"/>
      <c r="E46" s="47"/>
      <c r="F46" s="24"/>
    </row>
    <row r="47" spans="1:6" hidden="1" x14ac:dyDescent="0.3">
      <c r="A47" s="36">
        <v>6449</v>
      </c>
      <c r="B47" s="37" t="s">
        <v>82</v>
      </c>
      <c r="C47" s="38"/>
      <c r="D47" s="38"/>
      <c r="E47" s="41"/>
      <c r="F47" s="24"/>
    </row>
    <row r="48" spans="1:6" ht="28.5" x14ac:dyDescent="0.3">
      <c r="A48" s="35">
        <v>6500</v>
      </c>
      <c r="B48" s="33" t="s">
        <v>83</v>
      </c>
      <c r="C48" s="34"/>
      <c r="D48" s="34"/>
      <c r="E48" s="47"/>
      <c r="F48" s="24"/>
    </row>
    <row r="49" spans="1:6" x14ac:dyDescent="0.3">
      <c r="A49" s="36">
        <v>6501</v>
      </c>
      <c r="B49" s="37" t="s">
        <v>84</v>
      </c>
      <c r="C49" s="38">
        <v>17585499</v>
      </c>
      <c r="D49" s="38">
        <v>17585499</v>
      </c>
      <c r="E49" s="41"/>
      <c r="F49" s="24"/>
    </row>
    <row r="50" spans="1:6" ht="30" x14ac:dyDescent="0.3">
      <c r="A50" s="36">
        <v>6502</v>
      </c>
      <c r="B50" s="37" t="s">
        <v>85</v>
      </c>
      <c r="C50" s="38">
        <v>2187070</v>
      </c>
      <c r="D50" s="38">
        <v>2187070</v>
      </c>
      <c r="E50" s="41"/>
      <c r="F50" s="24"/>
    </row>
    <row r="51" spans="1:6" x14ac:dyDescent="0.3">
      <c r="A51" s="35">
        <v>6550</v>
      </c>
      <c r="B51" s="33" t="s">
        <v>86</v>
      </c>
      <c r="C51" s="34"/>
      <c r="D51" s="34"/>
      <c r="E51" s="47"/>
      <c r="F51" s="24"/>
    </row>
    <row r="52" spans="1:6" x14ac:dyDescent="0.3">
      <c r="A52" s="36">
        <v>6551</v>
      </c>
      <c r="B52" s="37" t="s">
        <v>87</v>
      </c>
      <c r="C52" s="38">
        <v>0</v>
      </c>
      <c r="D52" s="38">
        <v>0</v>
      </c>
      <c r="E52" s="41"/>
      <c r="F52" s="24"/>
    </row>
    <row r="53" spans="1:6" ht="30" x14ac:dyDescent="0.3">
      <c r="A53" s="36">
        <v>6552</v>
      </c>
      <c r="B53" s="37" t="s">
        <v>88</v>
      </c>
      <c r="C53" s="38"/>
      <c r="D53" s="38"/>
      <c r="E53" s="41"/>
      <c r="F53" s="24"/>
    </row>
    <row r="54" spans="1:6" x14ac:dyDescent="0.3">
      <c r="A54" s="36">
        <v>6599</v>
      </c>
      <c r="B54" s="37" t="s">
        <v>89</v>
      </c>
      <c r="C54" s="38">
        <v>6312000</v>
      </c>
      <c r="D54" s="38">
        <v>6312000</v>
      </c>
      <c r="E54" s="41"/>
      <c r="F54" s="24"/>
    </row>
    <row r="55" spans="1:6" ht="28.5" x14ac:dyDescent="0.3">
      <c r="A55" s="35">
        <v>6600</v>
      </c>
      <c r="B55" s="33" t="s">
        <v>90</v>
      </c>
      <c r="C55" s="34"/>
      <c r="D55" s="34"/>
      <c r="E55" s="47"/>
      <c r="F55" s="24"/>
    </row>
    <row r="56" spans="1:6" ht="30" x14ac:dyDescent="0.3">
      <c r="A56" s="36">
        <v>6601</v>
      </c>
      <c r="B56" s="37" t="s">
        <v>91</v>
      </c>
      <c r="C56" s="38">
        <v>474882</v>
      </c>
      <c r="D56" s="38">
        <v>474882</v>
      </c>
      <c r="E56" s="41"/>
      <c r="F56" s="24"/>
    </row>
    <row r="57" spans="1:6" ht="30" x14ac:dyDescent="0.3">
      <c r="A57" s="36">
        <v>6617</v>
      </c>
      <c r="B57" s="37" t="s">
        <v>92</v>
      </c>
      <c r="C57" s="38"/>
      <c r="D57" s="38"/>
      <c r="E57" s="41"/>
      <c r="F57" s="24"/>
    </row>
    <row r="58" spans="1:6" x14ac:dyDescent="0.3">
      <c r="A58" s="35">
        <v>6700</v>
      </c>
      <c r="B58" s="33" t="s">
        <v>93</v>
      </c>
      <c r="C58" s="34"/>
      <c r="D58" s="34"/>
      <c r="E58" s="47"/>
      <c r="F58" s="24"/>
    </row>
    <row r="59" spans="1:6" x14ac:dyDescent="0.3">
      <c r="A59" s="36">
        <v>6704</v>
      </c>
      <c r="B59" s="37" t="s">
        <v>94</v>
      </c>
      <c r="C59" s="38">
        <v>11100000</v>
      </c>
      <c r="D59" s="38">
        <v>11100000</v>
      </c>
      <c r="E59" s="41"/>
      <c r="F59" s="24"/>
    </row>
    <row r="60" spans="1:6" x14ac:dyDescent="0.3">
      <c r="A60" s="35">
        <v>6750</v>
      </c>
      <c r="B60" s="33" t="s">
        <v>95</v>
      </c>
      <c r="C60" s="34"/>
      <c r="D60" s="34"/>
      <c r="E60" s="47"/>
      <c r="F60" s="24"/>
    </row>
    <row r="61" spans="1:6" ht="30" x14ac:dyDescent="0.3">
      <c r="A61" s="36">
        <v>6757</v>
      </c>
      <c r="B61" s="37" t="s">
        <v>153</v>
      </c>
      <c r="C61" s="38">
        <v>18000000</v>
      </c>
      <c r="D61" s="38">
        <v>18000000</v>
      </c>
      <c r="E61" s="41"/>
      <c r="F61" s="24"/>
    </row>
    <row r="62" spans="1:6" x14ac:dyDescent="0.3">
      <c r="A62" s="36">
        <v>6799</v>
      </c>
      <c r="B62" s="37" t="s">
        <v>96</v>
      </c>
      <c r="C62" s="38"/>
      <c r="D62" s="38"/>
      <c r="E62" s="41"/>
      <c r="F62" s="24"/>
    </row>
    <row r="63" spans="1:6" ht="85.5" x14ac:dyDescent="0.3">
      <c r="A63" s="35">
        <v>6900</v>
      </c>
      <c r="B63" s="33" t="s">
        <v>97</v>
      </c>
      <c r="C63" s="34"/>
      <c r="D63" s="34"/>
      <c r="E63" s="47"/>
      <c r="F63" s="24"/>
    </row>
    <row r="64" spans="1:6" ht="31.5" customHeight="1" x14ac:dyDescent="0.3">
      <c r="A64" s="36">
        <v>6905</v>
      </c>
      <c r="B64" s="37" t="s">
        <v>98</v>
      </c>
      <c r="C64" s="38"/>
      <c r="D64" s="38"/>
      <c r="E64" s="41"/>
      <c r="F64" s="24"/>
    </row>
    <row r="65" spans="1:6" ht="18.75" customHeight="1" x14ac:dyDescent="0.3">
      <c r="A65" s="36">
        <v>6907</v>
      </c>
      <c r="B65" s="37" t="s">
        <v>99</v>
      </c>
      <c r="C65" s="38"/>
      <c r="D65" s="38"/>
      <c r="E65" s="41"/>
      <c r="F65" s="24"/>
    </row>
    <row r="66" spans="1:6" ht="30" x14ac:dyDescent="0.3">
      <c r="A66" s="36">
        <v>6912</v>
      </c>
      <c r="B66" s="37" t="s">
        <v>152</v>
      </c>
      <c r="C66" s="38"/>
      <c r="D66" s="38"/>
      <c r="E66" s="41"/>
      <c r="F66" s="24"/>
    </row>
    <row r="67" spans="1:6" ht="30" x14ac:dyDescent="0.3">
      <c r="A67" s="36">
        <v>6949</v>
      </c>
      <c r="B67" s="37" t="s">
        <v>100</v>
      </c>
      <c r="C67" s="38">
        <v>9146000</v>
      </c>
      <c r="D67" s="38">
        <v>9146000</v>
      </c>
      <c r="E67" s="41"/>
      <c r="F67" s="24"/>
    </row>
    <row r="68" spans="1:6" ht="42.75" x14ac:dyDescent="0.3">
      <c r="A68" s="35">
        <v>7000</v>
      </c>
      <c r="B68" s="33" t="s">
        <v>101</v>
      </c>
      <c r="C68" s="34"/>
      <c r="D68" s="34"/>
      <c r="E68" s="47"/>
      <c r="F68" s="24"/>
    </row>
    <row r="69" spans="1:6" x14ac:dyDescent="0.3">
      <c r="A69" s="36">
        <v>7004</v>
      </c>
      <c r="B69" s="37" t="s">
        <v>102</v>
      </c>
      <c r="C69" s="38"/>
      <c r="D69" s="38"/>
      <c r="E69" s="41"/>
      <c r="F69" s="24"/>
    </row>
    <row r="70" spans="1:6" ht="45" x14ac:dyDescent="0.3">
      <c r="A70" s="36">
        <v>7006</v>
      </c>
      <c r="B70" s="37" t="s">
        <v>103</v>
      </c>
      <c r="C70" s="38"/>
      <c r="D70" s="38"/>
      <c r="E70" s="41"/>
      <c r="F70" s="24"/>
    </row>
    <row r="71" spans="1:6" x14ac:dyDescent="0.3">
      <c r="A71" s="36">
        <v>7049</v>
      </c>
      <c r="B71" s="37" t="s">
        <v>104</v>
      </c>
      <c r="C71" s="38">
        <v>15796200</v>
      </c>
      <c r="D71" s="38">
        <v>15796200</v>
      </c>
      <c r="E71" s="41"/>
      <c r="F71" s="24"/>
    </row>
    <row r="72" spans="1:6" ht="42.75" x14ac:dyDescent="0.3">
      <c r="A72" s="35">
        <v>9050</v>
      </c>
      <c r="B72" s="33" t="s">
        <v>105</v>
      </c>
      <c r="C72" s="34"/>
      <c r="D72" s="34"/>
      <c r="E72" s="47"/>
      <c r="F72" s="24"/>
    </row>
    <row r="73" spans="1:6" x14ac:dyDescent="0.3">
      <c r="A73" s="36">
        <v>9099</v>
      </c>
      <c r="B73" s="37" t="s">
        <v>106</v>
      </c>
      <c r="C73" s="38"/>
      <c r="D73" s="38"/>
      <c r="E73" s="41"/>
      <c r="F73" s="24"/>
    </row>
    <row r="74" spans="1:6" x14ac:dyDescent="0.3">
      <c r="A74" s="39"/>
      <c r="B74" s="40"/>
      <c r="C74" s="41"/>
      <c r="D74" s="41"/>
      <c r="E74" s="41"/>
      <c r="F74" s="24"/>
    </row>
    <row r="75" spans="1:6" x14ac:dyDescent="0.3">
      <c r="A75" s="25" t="s">
        <v>53</v>
      </c>
      <c r="B75" s="22"/>
      <c r="C75" s="22"/>
      <c r="D75" s="85">
        <v>774490719</v>
      </c>
    </row>
    <row r="76" spans="1:6" ht="26.25" customHeight="1" x14ac:dyDescent="0.3">
      <c r="A76" s="22" t="s">
        <v>154</v>
      </c>
      <c r="D76" s="76">
        <f>D75-D77</f>
        <v>261998920</v>
      </c>
      <c r="E76" s="19" t="s">
        <v>155</v>
      </c>
    </row>
    <row r="77" spans="1:6" ht="26.25" customHeight="1" x14ac:dyDescent="0.3">
      <c r="A77" s="22" t="s">
        <v>157</v>
      </c>
      <c r="D77" s="76">
        <v>512491799</v>
      </c>
      <c r="E77" s="19" t="s">
        <v>155</v>
      </c>
    </row>
    <row r="78" spans="1:6" ht="24" customHeight="1" x14ac:dyDescent="0.3">
      <c r="A78" s="25" t="s">
        <v>54</v>
      </c>
      <c r="B78" s="22"/>
      <c r="C78" s="22"/>
      <c r="D78" s="103">
        <f>D79+D80+D81</f>
        <v>67200000</v>
      </c>
    </row>
    <row r="79" spans="1:6" ht="24" customHeight="1" x14ac:dyDescent="0.3">
      <c r="A79" s="22" t="s">
        <v>124</v>
      </c>
      <c r="B79" s="22"/>
      <c r="C79" s="22"/>
      <c r="D79" s="76">
        <v>67200000</v>
      </c>
    </row>
    <row r="80" spans="1:6" x14ac:dyDescent="0.3">
      <c r="A80" s="22" t="s">
        <v>107</v>
      </c>
    </row>
    <row r="81" spans="1:6" x14ac:dyDescent="0.3">
      <c r="A81" s="22" t="s">
        <v>108</v>
      </c>
    </row>
    <row r="83" spans="1:6" x14ac:dyDescent="0.3">
      <c r="C83" s="143" t="s">
        <v>180</v>
      </c>
      <c r="D83" s="143"/>
      <c r="E83" s="143"/>
      <c r="F83" s="143"/>
    </row>
    <row r="84" spans="1:6" x14ac:dyDescent="0.3">
      <c r="A84" s="23"/>
      <c r="C84" s="144" t="s">
        <v>45</v>
      </c>
      <c r="D84" s="144"/>
      <c r="E84" s="144"/>
      <c r="F84" s="144"/>
    </row>
  </sheetData>
  <mergeCells count="17">
    <mergeCell ref="A21:A22"/>
    <mergeCell ref="B21:B22"/>
    <mergeCell ref="C21:D21"/>
    <mergeCell ref="C83:F83"/>
    <mergeCell ref="C84:F84"/>
    <mergeCell ref="C19:D19"/>
    <mergeCell ref="A3:G3"/>
    <mergeCell ref="A4:G4"/>
    <mergeCell ref="A8:B8"/>
    <mergeCell ref="A9:B9"/>
    <mergeCell ref="A10:B10"/>
    <mergeCell ref="A11:B11"/>
    <mergeCell ref="A12:B12"/>
    <mergeCell ref="A13:B13"/>
    <mergeCell ref="A14:B14"/>
    <mergeCell ref="A15:B15"/>
    <mergeCell ref="A16:B16"/>
  </mergeCells>
  <pageMargins left="0.17" right="0.2" top="0.17" bottom="0.17" header="0.17" footer="0.17"/>
  <pageSetup paperSize="9" scale="85"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4"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52"/>
      <c r="B4" s="52"/>
      <c r="C4" s="135"/>
      <c r="D4" s="135"/>
      <c r="E4" s="135"/>
      <c r="F4" s="135"/>
    </row>
    <row r="5" spans="1:7" ht="18.75" x14ac:dyDescent="0.3">
      <c r="A5" s="52"/>
      <c r="B5" s="52"/>
      <c r="C5" s="136" t="s">
        <v>144</v>
      </c>
      <c r="D5" s="136"/>
      <c r="E5" s="136"/>
      <c r="F5" s="136"/>
    </row>
    <row r="6" spans="1:7" ht="18.75" x14ac:dyDescent="0.3">
      <c r="A6" s="52"/>
      <c r="B6" s="52"/>
      <c r="C6" s="57"/>
      <c r="D6" s="57"/>
      <c r="E6" s="57"/>
      <c r="F6" s="57"/>
    </row>
    <row r="7" spans="1:7" x14ac:dyDescent="0.25">
      <c r="A7" s="137" t="s">
        <v>145</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53"/>
      <c r="B10" s="53"/>
      <c r="C10" s="53"/>
      <c r="D10" s="53"/>
      <c r="E10" s="53"/>
      <c r="F10" s="53"/>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146</v>
      </c>
      <c r="B13" s="123"/>
      <c r="C13" s="123"/>
      <c r="D13" s="123"/>
      <c r="E13" s="123"/>
      <c r="F13" s="123"/>
    </row>
    <row r="14" spans="1:7" ht="16.5" x14ac:dyDescent="0.25">
      <c r="A14" s="56"/>
      <c r="B14" s="56"/>
      <c r="C14" s="56"/>
      <c r="D14" s="56"/>
      <c r="E14" s="56"/>
      <c r="F14" s="56"/>
    </row>
    <row r="15" spans="1:7" x14ac:dyDescent="0.25">
      <c r="A15" s="42"/>
      <c r="B15" s="42"/>
      <c r="C15" s="42"/>
      <c r="D15" s="42"/>
      <c r="E15" s="124" t="s">
        <v>44</v>
      </c>
      <c r="F15" s="124"/>
      <c r="G15" s="42"/>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785520000</v>
      </c>
      <c r="D19" s="67">
        <v>72240000</v>
      </c>
      <c r="E19" s="84">
        <f>D19/C19</f>
        <v>9.1964558509013139E-2</v>
      </c>
      <c r="F19" s="84">
        <f>D19/72640000</f>
        <v>0.99449339207048459</v>
      </c>
    </row>
    <row r="20" spans="1:8" x14ac:dyDescent="0.25">
      <c r="A20" s="3">
        <v>2</v>
      </c>
      <c r="B20" s="4" t="s">
        <v>140</v>
      </c>
      <c r="C20" s="67">
        <v>383040000</v>
      </c>
      <c r="D20" s="68">
        <v>66440733</v>
      </c>
      <c r="E20" s="84">
        <f t="shared" ref="E20:E21" si="0">D20/C20</f>
        <v>0.17345638314536341</v>
      </c>
      <c r="F20" s="87"/>
    </row>
    <row r="21" spans="1:8" x14ac:dyDescent="0.25">
      <c r="A21" s="3">
        <v>3</v>
      </c>
      <c r="B21" s="4" t="s">
        <v>12</v>
      </c>
      <c r="C21" s="67">
        <f>C19*40/100</f>
        <v>314208000</v>
      </c>
      <c r="D21" s="68">
        <f>D19*40/100</f>
        <v>28896000</v>
      </c>
      <c r="E21" s="84">
        <f t="shared" si="0"/>
        <v>9.1964558509013139E-2</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11"/>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9197827292</v>
      </c>
      <c r="D30" s="72">
        <f>D31+D34</f>
        <v>1940015296</v>
      </c>
      <c r="E30" s="84">
        <f t="shared" ref="E30:E33" si="1">D30/C30</f>
        <v>0.21092103976418086</v>
      </c>
      <c r="F30" s="8"/>
      <c r="H30" s="125" t="s">
        <v>111</v>
      </c>
    </row>
    <row r="31" spans="1:8" x14ac:dyDescent="0.25">
      <c r="A31" s="17" t="s">
        <v>4</v>
      </c>
      <c r="B31" s="18" t="s">
        <v>7</v>
      </c>
      <c r="C31" s="72">
        <f>C32+C33</f>
        <v>8887571989</v>
      </c>
      <c r="D31" s="71">
        <f>D32+D33</f>
        <v>1940015296</v>
      </c>
      <c r="E31" s="84">
        <f t="shared" si="1"/>
        <v>0.21828405985359384</v>
      </c>
      <c r="F31" s="8"/>
      <c r="H31" s="125"/>
    </row>
    <row r="32" spans="1:8" x14ac:dyDescent="0.25">
      <c r="A32" s="17" t="s">
        <v>49</v>
      </c>
      <c r="B32" s="18" t="s">
        <v>47</v>
      </c>
      <c r="C32" s="72">
        <v>5652482989</v>
      </c>
      <c r="D32" s="71">
        <v>1414498908</v>
      </c>
      <c r="E32" s="84">
        <f t="shared" si="1"/>
        <v>0.25024381510792371</v>
      </c>
      <c r="F32" s="88">
        <f>D32/1303755541</f>
        <v>1.0849418188589697</v>
      </c>
      <c r="H32" s="125"/>
    </row>
    <row r="33" spans="1:8" ht="47.25" x14ac:dyDescent="0.25">
      <c r="A33" s="17" t="s">
        <v>50</v>
      </c>
      <c r="B33" s="18" t="s">
        <v>48</v>
      </c>
      <c r="C33" s="72">
        <v>3235089000</v>
      </c>
      <c r="D33" s="71">
        <v>525516388</v>
      </c>
      <c r="E33" s="84">
        <f t="shared" si="1"/>
        <v>0.16244263697227496</v>
      </c>
      <c r="F33" s="88"/>
      <c r="H33" s="125"/>
    </row>
    <row r="34" spans="1:8" x14ac:dyDescent="0.25">
      <c r="A34" s="17" t="s">
        <v>5</v>
      </c>
      <c r="B34" s="18" t="s">
        <v>19</v>
      </c>
      <c r="C34" s="72">
        <v>310255303</v>
      </c>
      <c r="D34" s="71">
        <v>0</v>
      </c>
      <c r="E34" s="84"/>
      <c r="F34" s="8"/>
      <c r="H34" s="125"/>
    </row>
    <row r="35" spans="1:8" hidden="1" x14ac:dyDescent="0.25">
      <c r="A35" s="17"/>
      <c r="B35" s="60" t="s">
        <v>141</v>
      </c>
      <c r="C35" s="18"/>
      <c r="D35" s="6"/>
      <c r="E35" s="8"/>
      <c r="F35" s="8"/>
      <c r="H35" s="125"/>
    </row>
    <row r="36" spans="1:8" hidden="1" x14ac:dyDescent="0.25">
      <c r="A36" s="17"/>
      <c r="B36" s="18" t="s">
        <v>51</v>
      </c>
      <c r="C36" s="18"/>
      <c r="D36" s="6"/>
      <c r="E36" s="8"/>
      <c r="F36" s="8"/>
      <c r="H36" s="125"/>
    </row>
    <row r="37" spans="1:8" hidden="1" x14ac:dyDescent="0.25">
      <c r="A37" s="3">
        <v>4</v>
      </c>
      <c r="B37" s="4" t="s">
        <v>21</v>
      </c>
      <c r="C37" s="4"/>
      <c r="D37" s="6"/>
      <c r="E37" s="8"/>
      <c r="F37" s="8"/>
    </row>
    <row r="38" spans="1:8" hidden="1" x14ac:dyDescent="0.25">
      <c r="A38" s="3" t="s">
        <v>22</v>
      </c>
      <c r="B38" s="4" t="s">
        <v>7</v>
      </c>
      <c r="C38" s="4"/>
      <c r="D38" s="6"/>
      <c r="E38" s="8"/>
      <c r="F38" s="8"/>
    </row>
    <row r="39" spans="1:8" hidden="1" x14ac:dyDescent="0.25">
      <c r="A39" s="3" t="s">
        <v>23</v>
      </c>
      <c r="B39" s="4" t="s">
        <v>19</v>
      </c>
      <c r="C39" s="4"/>
      <c r="D39" s="6"/>
      <c r="E39" s="8"/>
      <c r="F39" s="8"/>
    </row>
    <row r="40" spans="1:8" hidden="1" x14ac:dyDescent="0.25">
      <c r="A40" s="3">
        <v>5</v>
      </c>
      <c r="B40" s="4" t="s">
        <v>24</v>
      </c>
      <c r="C40" s="4"/>
      <c r="D40" s="6"/>
      <c r="E40" s="8"/>
      <c r="F40" s="8"/>
    </row>
    <row r="41" spans="1:8" hidden="1" x14ac:dyDescent="0.25">
      <c r="A41" s="3" t="s">
        <v>25</v>
      </c>
      <c r="B41" s="4" t="s">
        <v>7</v>
      </c>
      <c r="C41" s="4"/>
      <c r="D41" s="6"/>
      <c r="E41" s="8"/>
      <c r="F41" s="8"/>
    </row>
    <row r="42" spans="1:8" hidden="1" x14ac:dyDescent="0.25">
      <c r="A42" s="3" t="s">
        <v>26</v>
      </c>
      <c r="B42" s="4" t="s">
        <v>19</v>
      </c>
      <c r="C42" s="4"/>
      <c r="D42" s="6"/>
      <c r="E42" s="8"/>
      <c r="F42" s="8"/>
    </row>
    <row r="43" spans="1:8" hidden="1" x14ac:dyDescent="0.25">
      <c r="A43" s="3">
        <v>6</v>
      </c>
      <c r="B43" s="4" t="s">
        <v>27</v>
      </c>
      <c r="C43" s="4"/>
      <c r="D43" s="6"/>
      <c r="E43" s="8"/>
      <c r="F43" s="8"/>
    </row>
    <row r="44" spans="1:8" hidden="1" x14ac:dyDescent="0.25">
      <c r="A44" s="3" t="s">
        <v>28</v>
      </c>
      <c r="B44" s="4" t="s">
        <v>7</v>
      </c>
      <c r="C44" s="4"/>
      <c r="D44" s="6"/>
      <c r="E44" s="8"/>
      <c r="F44" s="8"/>
    </row>
    <row r="45" spans="1:8" hidden="1" x14ac:dyDescent="0.25">
      <c r="A45" s="3" t="s">
        <v>29</v>
      </c>
      <c r="B45" s="4" t="s">
        <v>19</v>
      </c>
      <c r="C45" s="4"/>
      <c r="D45" s="6"/>
      <c r="E45" s="8"/>
      <c r="F45" s="8"/>
    </row>
    <row r="46" spans="1:8" hidden="1" x14ac:dyDescent="0.25">
      <c r="A46" s="3">
        <v>7</v>
      </c>
      <c r="B46" s="4" t="s">
        <v>30</v>
      </c>
      <c r="C46" s="4"/>
      <c r="D46" s="6"/>
      <c r="E46" s="8"/>
      <c r="F46" s="8"/>
    </row>
    <row r="47" spans="1:8" hidden="1" x14ac:dyDescent="0.25">
      <c r="A47" s="3" t="s">
        <v>31</v>
      </c>
      <c r="B47" s="4" t="s">
        <v>7</v>
      </c>
      <c r="C47" s="4"/>
      <c r="D47" s="6"/>
      <c r="E47" s="8"/>
      <c r="F47" s="8"/>
    </row>
    <row r="48" spans="1:8" hidden="1" x14ac:dyDescent="0.25">
      <c r="A48" s="3" t="s">
        <v>32</v>
      </c>
      <c r="B48" s="4" t="s">
        <v>19</v>
      </c>
      <c r="C48" s="4"/>
      <c r="D48" s="6"/>
      <c r="E48" s="8"/>
      <c r="F48" s="8"/>
    </row>
    <row r="49" spans="1:7" hidden="1" x14ac:dyDescent="0.25">
      <c r="A49" s="3">
        <v>8</v>
      </c>
      <c r="B49" s="4" t="s">
        <v>33</v>
      </c>
      <c r="C49" s="4"/>
      <c r="D49" s="6"/>
      <c r="E49" s="8"/>
      <c r="F49" s="8"/>
    </row>
    <row r="50" spans="1:7" hidden="1" x14ac:dyDescent="0.25">
      <c r="A50" s="3" t="s">
        <v>34</v>
      </c>
      <c r="B50" s="4" t="s">
        <v>7</v>
      </c>
      <c r="C50" s="4"/>
      <c r="D50" s="6"/>
      <c r="E50" s="8"/>
      <c r="F50" s="8"/>
    </row>
    <row r="51" spans="1:7" hidden="1" x14ac:dyDescent="0.25">
      <c r="A51" s="3" t="s">
        <v>35</v>
      </c>
      <c r="B51" s="4" t="s">
        <v>19</v>
      </c>
      <c r="C51" s="4"/>
      <c r="D51" s="6"/>
      <c r="E51" s="8"/>
      <c r="F51" s="8"/>
    </row>
    <row r="52" spans="1:7" ht="31.5" hidden="1" x14ac:dyDescent="0.25">
      <c r="A52" s="3">
        <v>9</v>
      </c>
      <c r="B52" s="4" t="s">
        <v>36</v>
      </c>
      <c r="C52" s="4"/>
      <c r="D52" s="6"/>
      <c r="E52" s="8"/>
      <c r="F52" s="8"/>
    </row>
    <row r="53" spans="1:7" hidden="1" x14ac:dyDescent="0.25">
      <c r="A53" s="3" t="s">
        <v>37</v>
      </c>
      <c r="B53" s="4" t="s">
        <v>7</v>
      </c>
      <c r="C53" s="4"/>
      <c r="D53" s="6"/>
      <c r="E53" s="8"/>
      <c r="F53" s="8"/>
    </row>
    <row r="54" spans="1:7" hidden="1" x14ac:dyDescent="0.25">
      <c r="A54" s="3" t="s">
        <v>38</v>
      </c>
      <c r="B54" s="4" t="s">
        <v>19</v>
      </c>
      <c r="C54" s="4"/>
      <c r="D54" s="6"/>
      <c r="E54" s="8"/>
      <c r="F54" s="8"/>
    </row>
    <row r="55" spans="1:7" hidden="1" x14ac:dyDescent="0.25">
      <c r="A55" s="3">
        <v>10</v>
      </c>
      <c r="B55" s="4" t="s">
        <v>39</v>
      </c>
      <c r="C55" s="4"/>
      <c r="D55" s="6"/>
      <c r="E55" s="8"/>
      <c r="F55" s="8"/>
    </row>
    <row r="56" spans="1:7" hidden="1" x14ac:dyDescent="0.25">
      <c r="A56" s="3" t="s">
        <v>40</v>
      </c>
      <c r="B56" s="4" t="s">
        <v>7</v>
      </c>
      <c r="C56" s="4"/>
      <c r="D56" s="6"/>
      <c r="E56" s="8"/>
      <c r="F56" s="8"/>
    </row>
    <row r="57" spans="1:7" hidden="1" x14ac:dyDescent="0.25">
      <c r="A57" s="3" t="s">
        <v>41</v>
      </c>
      <c r="B57" s="4" t="s">
        <v>19</v>
      </c>
      <c r="C57" s="4"/>
      <c r="D57" s="6"/>
      <c r="E57" s="8"/>
      <c r="F57" s="8"/>
    </row>
    <row r="58" spans="1:7" hidden="1" x14ac:dyDescent="0.25">
      <c r="A58" s="3">
        <v>11</v>
      </c>
      <c r="B58" s="7" t="s">
        <v>42</v>
      </c>
      <c r="C58" s="7"/>
      <c r="D58" s="6"/>
      <c r="E58" s="8"/>
      <c r="F58" s="8"/>
      <c r="G58" s="9"/>
    </row>
    <row r="59" spans="1:7" hidden="1" x14ac:dyDescent="0.25">
      <c r="A59" s="3">
        <v>1</v>
      </c>
      <c r="B59" s="4" t="s">
        <v>43</v>
      </c>
      <c r="C59" s="4"/>
      <c r="D59" s="6"/>
      <c r="E59" s="8"/>
      <c r="F59" s="8"/>
      <c r="G59" s="11"/>
    </row>
    <row r="60" spans="1:7" hidden="1" x14ac:dyDescent="0.25">
      <c r="A60" s="3">
        <v>2</v>
      </c>
      <c r="B60" s="7" t="s">
        <v>42</v>
      </c>
      <c r="C60" s="7"/>
      <c r="D60" s="8"/>
      <c r="E60" s="6"/>
      <c r="F60" s="6"/>
    </row>
    <row r="61" spans="1:7" x14ac:dyDescent="0.25">
      <c r="A61" s="13"/>
      <c r="B61" s="14"/>
      <c r="C61" s="14"/>
      <c r="D61" s="15"/>
      <c r="E61" s="16"/>
      <c r="F61" s="16"/>
    </row>
    <row r="62" spans="1:7" x14ac:dyDescent="0.25">
      <c r="D62" s="126" t="s">
        <v>159</v>
      </c>
      <c r="E62" s="126"/>
      <c r="F62" s="126"/>
    </row>
    <row r="63" spans="1:7" x14ac:dyDescent="0.25">
      <c r="D63" s="127" t="s">
        <v>45</v>
      </c>
      <c r="E63" s="127"/>
      <c r="F63" s="127"/>
    </row>
  </sheetData>
  <mergeCells count="17">
    <mergeCell ref="A11:F11"/>
    <mergeCell ref="A12:F12"/>
    <mergeCell ref="C4:F4"/>
    <mergeCell ref="C5:F5"/>
    <mergeCell ref="A7:F7"/>
    <mergeCell ref="A8:F8"/>
    <mergeCell ref="A9:F9"/>
    <mergeCell ref="A1:F1"/>
    <mergeCell ref="A2:B2"/>
    <mergeCell ref="C2:F2"/>
    <mergeCell ref="A3:B3"/>
    <mergeCell ref="C3:F3"/>
    <mergeCell ref="A13:F13"/>
    <mergeCell ref="D62:F62"/>
    <mergeCell ref="D63:F63"/>
    <mergeCell ref="E15:F15"/>
    <mergeCell ref="H30:H36"/>
  </mergeCells>
  <pageMargins left="0.7" right="0.7" top="0.75" bottom="0.75" header="0.3" footer="0.3"/>
  <pageSetup paperSize="9" scale="75"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87"/>
  <sheetViews>
    <sheetView topLeftCell="A75" zoomScale="115" zoomScaleNormal="115" workbookViewId="0">
      <selection sqref="A1:XFD1048576"/>
    </sheetView>
  </sheetViews>
  <sheetFormatPr defaultColWidth="9.140625" defaultRowHeight="18.75" x14ac:dyDescent="0.3"/>
  <cols>
    <col min="1" max="1" width="9.140625" style="19" customWidth="1"/>
    <col min="2" max="2" width="21.7109375" style="19" customWidth="1"/>
    <col min="3" max="3" width="19" style="19" customWidth="1"/>
    <col min="4" max="4" width="19.7109375" style="19" bestFit="1" customWidth="1"/>
    <col min="5" max="5" width="18.85546875" style="19" customWidth="1"/>
    <col min="6" max="7" width="17.28515625" style="19" customWidth="1"/>
    <col min="8" max="8" width="17.7109375" style="19" customWidth="1"/>
    <col min="9" max="9" width="18.28515625" style="19" bestFit="1" customWidth="1"/>
    <col min="10" max="16384" width="9.140625" style="19"/>
  </cols>
  <sheetData>
    <row r="1" spans="1:16" x14ac:dyDescent="0.3">
      <c r="A1" s="26" t="s">
        <v>224</v>
      </c>
    </row>
    <row r="3" spans="1:16" x14ac:dyDescent="0.3">
      <c r="A3" s="146" t="s">
        <v>46</v>
      </c>
      <c r="B3" s="146"/>
      <c r="C3" s="146"/>
      <c r="D3" s="146"/>
      <c r="E3" s="146"/>
      <c r="F3" s="146"/>
      <c r="G3" s="146"/>
      <c r="H3" s="146"/>
      <c r="I3" s="20"/>
      <c r="J3" s="20"/>
      <c r="K3" s="20"/>
    </row>
    <row r="4" spans="1:16" x14ac:dyDescent="0.3">
      <c r="A4" s="144" t="s">
        <v>243</v>
      </c>
      <c r="B4" s="144"/>
      <c r="C4" s="144"/>
      <c r="D4" s="144"/>
      <c r="E4" s="144"/>
      <c r="F4" s="144"/>
      <c r="G4" s="144"/>
      <c r="H4" s="144"/>
      <c r="I4" s="27"/>
      <c r="J4" s="27"/>
      <c r="K4" s="27"/>
      <c r="L4" s="27"/>
      <c r="M4" s="27"/>
      <c r="N4" s="27"/>
      <c r="O4" s="27"/>
      <c r="P4" s="27"/>
    </row>
    <row r="5" spans="1:16" x14ac:dyDescent="0.3">
      <c r="A5" s="102"/>
      <c r="B5" s="102"/>
      <c r="C5" s="102"/>
      <c r="D5" s="102"/>
      <c r="E5" s="102"/>
      <c r="F5" s="114"/>
      <c r="G5" s="102"/>
      <c r="H5" s="102"/>
      <c r="I5" s="27"/>
      <c r="J5" s="27"/>
      <c r="K5" s="27"/>
      <c r="L5" s="27"/>
      <c r="M5" s="27"/>
      <c r="N5" s="27"/>
      <c r="O5" s="27"/>
      <c r="P5" s="27"/>
    </row>
    <row r="6" spans="1:16" x14ac:dyDescent="0.3">
      <c r="A6" s="23" t="s">
        <v>244</v>
      </c>
    </row>
    <row r="7" spans="1:16" ht="14.25" customHeight="1" x14ac:dyDescent="0.3">
      <c r="A7" s="28"/>
      <c r="B7" s="29"/>
      <c r="C7" s="29"/>
      <c r="D7" s="29"/>
      <c r="E7" s="29"/>
      <c r="F7" s="29"/>
      <c r="G7" s="29"/>
      <c r="H7" s="29"/>
    </row>
    <row r="8" spans="1:16" ht="94.5" x14ac:dyDescent="0.3">
      <c r="A8" s="147"/>
      <c r="B8" s="148"/>
      <c r="C8" s="30" t="s">
        <v>228</v>
      </c>
      <c r="D8" s="30" t="s">
        <v>229</v>
      </c>
      <c r="E8" s="30" t="s">
        <v>122</v>
      </c>
      <c r="F8" s="30" t="s">
        <v>246</v>
      </c>
      <c r="G8" s="30" t="s">
        <v>230</v>
      </c>
      <c r="H8" s="30" t="s">
        <v>55</v>
      </c>
    </row>
    <row r="9" spans="1:16" ht="18.75" customHeight="1" x14ac:dyDescent="0.3">
      <c r="A9" s="149" t="s">
        <v>245</v>
      </c>
      <c r="B9" s="150"/>
      <c r="C9" s="73">
        <v>334695755</v>
      </c>
      <c r="D9" s="73"/>
      <c r="E9" s="73">
        <v>653974025</v>
      </c>
      <c r="F9" s="73"/>
      <c r="G9" s="73"/>
      <c r="H9" s="73">
        <f>C9+D9</f>
        <v>334695755</v>
      </c>
    </row>
    <row r="10" spans="1:16" x14ac:dyDescent="0.3">
      <c r="A10" s="151" t="s">
        <v>227</v>
      </c>
      <c r="B10" s="152"/>
      <c r="C10" s="74"/>
      <c r="D10" s="74"/>
      <c r="E10" s="74">
        <v>3858335000</v>
      </c>
      <c r="F10" s="74">
        <v>14370297000</v>
      </c>
      <c r="G10" s="74">
        <v>160200000</v>
      </c>
      <c r="H10" s="73">
        <f>C10+D10+E10+G10+F10</f>
        <v>18388832000</v>
      </c>
    </row>
    <row r="11" spans="1:16" x14ac:dyDescent="0.3">
      <c r="A11" s="151" t="s">
        <v>56</v>
      </c>
      <c r="B11" s="152"/>
      <c r="C11" s="73">
        <f>SUM(C12:C15)</f>
        <v>0</v>
      </c>
      <c r="D11" s="73">
        <f t="shared" ref="D11:E11" si="0">SUM(D12:D15)</f>
        <v>0</v>
      </c>
      <c r="E11" s="73">
        <f t="shared" si="0"/>
        <v>0</v>
      </c>
      <c r="F11" s="73">
        <f>SUM(F12:F15)</f>
        <v>2163812289</v>
      </c>
      <c r="G11" s="73">
        <f>SUM(G12:G15)</f>
        <v>158400000</v>
      </c>
      <c r="H11" s="73">
        <f>SUM(H12:H15)</f>
        <v>158400000</v>
      </c>
      <c r="I11" s="110"/>
    </row>
    <row r="12" spans="1:16" x14ac:dyDescent="0.3">
      <c r="A12" s="151" t="s">
        <v>112</v>
      </c>
      <c r="B12" s="152"/>
      <c r="C12" s="74"/>
      <c r="D12" s="74"/>
      <c r="E12" s="74">
        <f>D80</f>
        <v>0</v>
      </c>
      <c r="F12" s="74">
        <v>2163812289</v>
      </c>
      <c r="G12" s="74">
        <v>158400000</v>
      </c>
      <c r="H12" s="74">
        <f>C12+D12+E12+G12</f>
        <v>158400000</v>
      </c>
    </row>
    <row r="13" spans="1:16" x14ac:dyDescent="0.3">
      <c r="A13" s="151" t="s">
        <v>113</v>
      </c>
      <c r="B13" s="152"/>
      <c r="C13" s="74"/>
      <c r="D13" s="74"/>
      <c r="E13" s="74"/>
      <c r="F13" s="74"/>
      <c r="G13" s="74"/>
      <c r="H13" s="74">
        <f t="shared" ref="H13:H15" si="1">C13+D13+E13+G13</f>
        <v>0</v>
      </c>
    </row>
    <row r="14" spans="1:16" x14ac:dyDescent="0.3">
      <c r="A14" s="151" t="s">
        <v>114</v>
      </c>
      <c r="B14" s="152"/>
      <c r="C14" s="74"/>
      <c r="D14" s="74"/>
      <c r="E14" s="74"/>
      <c r="F14" s="74">
        <v>0</v>
      </c>
      <c r="G14" s="74">
        <v>0</v>
      </c>
      <c r="H14" s="74">
        <f t="shared" si="1"/>
        <v>0</v>
      </c>
    </row>
    <row r="15" spans="1:16" x14ac:dyDescent="0.3">
      <c r="A15" s="151" t="s">
        <v>121</v>
      </c>
      <c r="B15" s="152"/>
      <c r="C15" s="74"/>
      <c r="D15" s="74"/>
      <c r="E15" s="74"/>
      <c r="F15" s="74">
        <f>C84</f>
        <v>0</v>
      </c>
      <c r="G15" s="74">
        <f>D84</f>
        <v>0</v>
      </c>
      <c r="H15" s="74">
        <f t="shared" si="1"/>
        <v>0</v>
      </c>
    </row>
    <row r="16" spans="1:16" x14ac:dyDescent="0.3">
      <c r="A16" s="153" t="s">
        <v>115</v>
      </c>
      <c r="B16" s="154"/>
      <c r="C16" s="73">
        <f>C9+C10-C11</f>
        <v>334695755</v>
      </c>
      <c r="D16" s="73">
        <f>D9+D10-D11</f>
        <v>0</v>
      </c>
      <c r="E16" s="73">
        <f>E9+E10-E11</f>
        <v>4512309025</v>
      </c>
      <c r="F16" s="73">
        <f>F9+F10-F11</f>
        <v>12206484711</v>
      </c>
      <c r="G16" s="73">
        <f>G9+G10-G11</f>
        <v>1800000</v>
      </c>
      <c r="H16" s="75">
        <f>C16+D16+E16+G16+F16</f>
        <v>17055289491</v>
      </c>
    </row>
    <row r="17" spans="1:8" ht="11.25" customHeight="1" x14ac:dyDescent="0.3">
      <c r="A17" s="28"/>
      <c r="B17" s="29"/>
      <c r="C17" s="29"/>
      <c r="D17" s="29"/>
      <c r="E17" s="29"/>
      <c r="F17" s="29"/>
      <c r="G17" s="29"/>
      <c r="H17" s="29"/>
    </row>
    <row r="18" spans="1:8" x14ac:dyDescent="0.3">
      <c r="A18" s="23" t="s">
        <v>109</v>
      </c>
    </row>
    <row r="19" spans="1:8" x14ac:dyDescent="0.3">
      <c r="A19" s="104" t="s">
        <v>52</v>
      </c>
      <c r="B19" s="22"/>
      <c r="C19" s="145">
        <v>2322212289</v>
      </c>
      <c r="D19" s="145"/>
      <c r="E19" s="112"/>
      <c r="F19" s="112"/>
      <c r="G19" s="112"/>
    </row>
    <row r="20" spans="1:8" s="91" customFormat="1" ht="28.5" customHeight="1" x14ac:dyDescent="0.3">
      <c r="A20" s="91" t="s">
        <v>57</v>
      </c>
      <c r="B20" s="92"/>
      <c r="C20" s="92"/>
      <c r="D20" s="121">
        <f>C25+C29+C31+C42+C47+C56+C60+C62+C70+C74</f>
        <v>2322212289</v>
      </c>
      <c r="E20" s="122"/>
      <c r="F20" s="93"/>
      <c r="G20" s="93"/>
    </row>
    <row r="21" spans="1:8" ht="22.5" customHeight="1" x14ac:dyDescent="0.3">
      <c r="A21" s="139" t="s">
        <v>58</v>
      </c>
      <c r="B21" s="139" t="s">
        <v>59</v>
      </c>
      <c r="C21" s="141" t="s">
        <v>56</v>
      </c>
      <c r="D21" s="142"/>
      <c r="E21" s="44"/>
      <c r="F21" s="24"/>
      <c r="G21" s="24"/>
    </row>
    <row r="22" spans="1:8" ht="35.25" customHeight="1" x14ac:dyDescent="0.3">
      <c r="A22" s="140"/>
      <c r="B22" s="140"/>
      <c r="C22" s="31" t="s">
        <v>247</v>
      </c>
      <c r="D22" s="31" t="s">
        <v>60</v>
      </c>
      <c r="E22" s="45"/>
      <c r="F22" s="24"/>
      <c r="G22" s="24"/>
    </row>
    <row r="23" spans="1:8" ht="12" customHeight="1" x14ac:dyDescent="0.3">
      <c r="A23" s="31" t="s">
        <v>61</v>
      </c>
      <c r="B23" s="31" t="s">
        <v>62</v>
      </c>
      <c r="C23" s="32">
        <v>1</v>
      </c>
      <c r="D23" s="32">
        <v>2</v>
      </c>
      <c r="E23" s="46"/>
      <c r="F23" s="24"/>
      <c r="G23" s="24"/>
    </row>
    <row r="24" spans="1:8" x14ac:dyDescent="0.3">
      <c r="A24" s="33"/>
      <c r="B24" s="33"/>
      <c r="C24" s="34"/>
      <c r="D24" s="34"/>
      <c r="E24" s="47"/>
      <c r="F24" s="24"/>
      <c r="G24" s="24"/>
    </row>
    <row r="25" spans="1:8" x14ac:dyDescent="0.3">
      <c r="A25" s="35">
        <v>6000</v>
      </c>
      <c r="B25" s="33" t="s">
        <v>63</v>
      </c>
      <c r="C25" s="34">
        <f>C26+C27+C28</f>
        <v>1167181072</v>
      </c>
      <c r="D25" s="34"/>
      <c r="E25" s="47"/>
      <c r="F25" s="24"/>
      <c r="G25" s="24"/>
    </row>
    <row r="26" spans="1:8" ht="30" x14ac:dyDescent="0.3">
      <c r="A26" s="36">
        <v>6001</v>
      </c>
      <c r="B26" s="37" t="s">
        <v>64</v>
      </c>
      <c r="C26" s="38">
        <v>1167181072</v>
      </c>
      <c r="D26" s="38">
        <f>C26</f>
        <v>1167181072</v>
      </c>
      <c r="E26" s="41"/>
      <c r="F26" s="24"/>
      <c r="G26" s="24"/>
    </row>
    <row r="27" spans="1:8" ht="30" x14ac:dyDescent="0.3">
      <c r="A27" s="36">
        <v>6002</v>
      </c>
      <c r="B27" s="37" t="s">
        <v>65</v>
      </c>
      <c r="C27" s="38"/>
      <c r="D27" s="38">
        <f t="shared" ref="D27:D76" si="2">C27</f>
        <v>0</v>
      </c>
      <c r="E27" s="41"/>
      <c r="F27" s="24"/>
      <c r="G27" s="24"/>
    </row>
    <row r="28" spans="1:8" ht="30" x14ac:dyDescent="0.3">
      <c r="A28" s="36">
        <v>6003</v>
      </c>
      <c r="B28" s="37" t="s">
        <v>66</v>
      </c>
      <c r="C28" s="38">
        <v>0</v>
      </c>
      <c r="D28" s="38">
        <f t="shared" si="2"/>
        <v>0</v>
      </c>
      <c r="E28" s="41"/>
      <c r="F28" s="24"/>
      <c r="G28" s="24"/>
    </row>
    <row r="29" spans="1:8" ht="42.75" x14ac:dyDescent="0.3">
      <c r="A29" s="35">
        <v>6050</v>
      </c>
      <c r="B29" s="33" t="s">
        <v>67</v>
      </c>
      <c r="C29" s="34">
        <f>C30</f>
        <v>56160000</v>
      </c>
      <c r="D29" s="38">
        <f t="shared" si="2"/>
        <v>56160000</v>
      </c>
      <c r="E29" s="47"/>
      <c r="F29" s="24"/>
      <c r="G29" s="24"/>
    </row>
    <row r="30" spans="1:8" ht="45" x14ac:dyDescent="0.3">
      <c r="A30" s="36">
        <v>6051</v>
      </c>
      <c r="B30" s="37" t="s">
        <v>67</v>
      </c>
      <c r="C30" s="38">
        <v>56160000</v>
      </c>
      <c r="D30" s="38">
        <f t="shared" si="2"/>
        <v>56160000</v>
      </c>
      <c r="E30" s="41"/>
      <c r="F30" s="24"/>
      <c r="G30" s="24"/>
    </row>
    <row r="31" spans="1:8" x14ac:dyDescent="0.3">
      <c r="A31" s="35">
        <v>6100</v>
      </c>
      <c r="B31" s="33" t="s">
        <v>68</v>
      </c>
      <c r="C31" s="34">
        <f>C32+C33+C35+C36+C37+C38+C39+C34</f>
        <v>513340635</v>
      </c>
      <c r="D31" s="38">
        <f t="shared" si="2"/>
        <v>513340635</v>
      </c>
      <c r="E31" s="47"/>
      <c r="F31" s="24"/>
      <c r="G31" s="24"/>
    </row>
    <row r="32" spans="1:8" x14ac:dyDescent="0.3">
      <c r="A32" s="36">
        <v>6101</v>
      </c>
      <c r="B32" s="37" t="s">
        <v>69</v>
      </c>
      <c r="C32" s="38">
        <v>19891500</v>
      </c>
      <c r="D32" s="38">
        <f t="shared" si="2"/>
        <v>19891500</v>
      </c>
      <c r="E32" s="41"/>
      <c r="F32" s="24"/>
      <c r="G32" s="24"/>
    </row>
    <row r="33" spans="1:7" x14ac:dyDescent="0.3">
      <c r="A33" s="36">
        <v>6105</v>
      </c>
      <c r="B33" s="37" t="s">
        <v>70</v>
      </c>
      <c r="C33" s="38">
        <v>0</v>
      </c>
      <c r="D33" s="38">
        <f t="shared" si="2"/>
        <v>0</v>
      </c>
      <c r="E33" s="41"/>
      <c r="F33" s="24"/>
      <c r="G33" s="24"/>
    </row>
    <row r="34" spans="1:7" x14ac:dyDescent="0.3">
      <c r="A34" s="36">
        <v>6107</v>
      </c>
      <c r="B34" s="37" t="s">
        <v>231</v>
      </c>
      <c r="C34" s="38">
        <v>894000</v>
      </c>
      <c r="D34" s="38">
        <f t="shared" si="2"/>
        <v>894000</v>
      </c>
      <c r="E34" s="41"/>
      <c r="F34" s="24"/>
      <c r="G34" s="24"/>
    </row>
    <row r="35" spans="1:7" x14ac:dyDescent="0.3">
      <c r="A35" s="36">
        <v>6112</v>
      </c>
      <c r="B35" s="37" t="s">
        <v>71</v>
      </c>
      <c r="C35" s="38">
        <v>336319671</v>
      </c>
      <c r="D35" s="38">
        <f t="shared" si="2"/>
        <v>336319671</v>
      </c>
      <c r="E35" s="41"/>
      <c r="F35" s="24"/>
      <c r="G35" s="24"/>
    </row>
    <row r="36" spans="1:7" ht="30" x14ac:dyDescent="0.3">
      <c r="A36" s="36">
        <v>6113</v>
      </c>
      <c r="B36" s="37" t="s">
        <v>72</v>
      </c>
      <c r="C36" s="38">
        <v>1788000</v>
      </c>
      <c r="D36" s="38">
        <f t="shared" si="2"/>
        <v>1788000</v>
      </c>
      <c r="E36" s="41"/>
      <c r="F36" s="24"/>
      <c r="G36" s="24"/>
    </row>
    <row r="37" spans="1:7" x14ac:dyDescent="0.3">
      <c r="A37" s="36">
        <v>6115</v>
      </c>
      <c r="B37" s="37" t="s">
        <v>73</v>
      </c>
      <c r="C37" s="38">
        <v>154447464</v>
      </c>
      <c r="D37" s="38">
        <f t="shared" si="2"/>
        <v>154447464</v>
      </c>
      <c r="E37" s="41"/>
      <c r="F37" s="24"/>
      <c r="G37" s="24"/>
    </row>
    <row r="38" spans="1:7" ht="30" x14ac:dyDescent="0.3">
      <c r="A38" s="36">
        <v>6117</v>
      </c>
      <c r="B38" s="37" t="s">
        <v>74</v>
      </c>
      <c r="C38" s="38">
        <v>0</v>
      </c>
      <c r="D38" s="38">
        <f t="shared" si="2"/>
        <v>0</v>
      </c>
      <c r="E38" s="41"/>
      <c r="F38" s="24"/>
      <c r="G38" s="24"/>
    </row>
    <row r="39" spans="1:7" x14ac:dyDescent="0.3">
      <c r="A39" s="36">
        <v>6149</v>
      </c>
      <c r="B39" s="37" t="s">
        <v>75</v>
      </c>
      <c r="C39" s="38">
        <v>0</v>
      </c>
      <c r="D39" s="38">
        <f t="shared" si="2"/>
        <v>0</v>
      </c>
      <c r="E39" s="41"/>
      <c r="F39" s="24"/>
      <c r="G39" s="24"/>
    </row>
    <row r="40" spans="1:7" hidden="1" x14ac:dyDescent="0.3">
      <c r="A40" s="35">
        <v>6200</v>
      </c>
      <c r="B40" s="33" t="s">
        <v>150</v>
      </c>
      <c r="C40" s="34"/>
      <c r="D40" s="38">
        <f t="shared" si="2"/>
        <v>0</v>
      </c>
      <c r="E40" s="47"/>
      <c r="F40" s="24"/>
      <c r="G40" s="24"/>
    </row>
    <row r="41" spans="1:7" hidden="1" x14ac:dyDescent="0.3">
      <c r="A41" s="36">
        <v>6201</v>
      </c>
      <c r="B41" s="37" t="s">
        <v>151</v>
      </c>
      <c r="C41" s="38"/>
      <c r="D41" s="38">
        <f t="shared" si="2"/>
        <v>0</v>
      </c>
      <c r="E41" s="41"/>
      <c r="F41" s="24"/>
      <c r="G41" s="24"/>
    </row>
    <row r="42" spans="1:7" x14ac:dyDescent="0.3">
      <c r="A42" s="35">
        <v>6300</v>
      </c>
      <c r="B42" s="33" t="s">
        <v>76</v>
      </c>
      <c r="C42" s="34">
        <f>SUM(C43:C46)</f>
        <v>328454782</v>
      </c>
      <c r="D42" s="38">
        <f t="shared" si="2"/>
        <v>328454782</v>
      </c>
      <c r="E42" s="47"/>
      <c r="F42" s="24"/>
      <c r="G42" s="24"/>
    </row>
    <row r="43" spans="1:7" x14ac:dyDescent="0.3">
      <c r="A43" s="36">
        <v>6301</v>
      </c>
      <c r="B43" s="37" t="s">
        <v>77</v>
      </c>
      <c r="C43" s="38">
        <v>244593991</v>
      </c>
      <c r="D43" s="38">
        <f t="shared" si="2"/>
        <v>244593991</v>
      </c>
      <c r="E43" s="41"/>
      <c r="F43" s="24"/>
      <c r="G43" s="24"/>
    </row>
    <row r="44" spans="1:7" x14ac:dyDescent="0.3">
      <c r="A44" s="36">
        <v>6302</v>
      </c>
      <c r="B44" s="37" t="s">
        <v>78</v>
      </c>
      <c r="C44" s="38">
        <v>41930397</v>
      </c>
      <c r="D44" s="38">
        <f t="shared" si="2"/>
        <v>41930397</v>
      </c>
      <c r="E44" s="41"/>
      <c r="F44" s="24"/>
      <c r="G44" s="24"/>
    </row>
    <row r="45" spans="1:7" x14ac:dyDescent="0.3">
      <c r="A45" s="36">
        <v>6303</v>
      </c>
      <c r="B45" s="37" t="s">
        <v>79</v>
      </c>
      <c r="C45" s="38">
        <v>27953589</v>
      </c>
      <c r="D45" s="38">
        <f t="shared" si="2"/>
        <v>27953589</v>
      </c>
      <c r="E45" s="41"/>
      <c r="F45" s="24"/>
      <c r="G45" s="24"/>
    </row>
    <row r="46" spans="1:7" x14ac:dyDescent="0.3">
      <c r="A46" s="36">
        <v>6304</v>
      </c>
      <c r="B46" s="37" t="s">
        <v>80</v>
      </c>
      <c r="C46" s="38">
        <v>13976805</v>
      </c>
      <c r="D46" s="38">
        <f t="shared" si="2"/>
        <v>13976805</v>
      </c>
      <c r="E46" s="41"/>
      <c r="F46" s="24"/>
      <c r="G46" s="24"/>
    </row>
    <row r="47" spans="1:7" ht="42.75" x14ac:dyDescent="0.3">
      <c r="A47" s="35">
        <v>6400</v>
      </c>
      <c r="B47" s="33" t="s">
        <v>81</v>
      </c>
      <c r="C47" s="34">
        <f>C48</f>
        <v>174638400</v>
      </c>
      <c r="D47" s="38">
        <f t="shared" si="2"/>
        <v>174638400</v>
      </c>
      <c r="E47" s="47"/>
      <c r="F47" s="24"/>
      <c r="G47" s="24"/>
    </row>
    <row r="48" spans="1:7" x14ac:dyDescent="0.3">
      <c r="A48" s="36">
        <v>6449</v>
      </c>
      <c r="B48" s="37" t="s">
        <v>82</v>
      </c>
      <c r="C48" s="38">
        <f>9038400+165600000</f>
        <v>174638400</v>
      </c>
      <c r="D48" s="38">
        <f t="shared" si="2"/>
        <v>174638400</v>
      </c>
      <c r="E48" s="41"/>
      <c r="F48" s="24"/>
      <c r="G48" s="24"/>
    </row>
    <row r="49" spans="1:7" ht="28.5" x14ac:dyDescent="0.3">
      <c r="A49" s="35">
        <v>6500</v>
      </c>
      <c r="B49" s="33" t="s">
        <v>83</v>
      </c>
      <c r="C49" s="34">
        <f>C50+C51</f>
        <v>0</v>
      </c>
      <c r="D49" s="38">
        <f t="shared" si="2"/>
        <v>0</v>
      </c>
      <c r="E49" s="47"/>
      <c r="F49" s="24"/>
      <c r="G49" s="24"/>
    </row>
    <row r="50" spans="1:7" x14ac:dyDescent="0.3">
      <c r="A50" s="36">
        <v>6501</v>
      </c>
      <c r="B50" s="37" t="s">
        <v>84</v>
      </c>
      <c r="C50" s="38">
        <v>0</v>
      </c>
      <c r="D50" s="38">
        <f t="shared" si="2"/>
        <v>0</v>
      </c>
      <c r="E50" s="41"/>
      <c r="F50" s="24"/>
      <c r="G50" s="24"/>
    </row>
    <row r="51" spans="1:7" ht="30" x14ac:dyDescent="0.3">
      <c r="A51" s="36">
        <v>6502</v>
      </c>
      <c r="B51" s="37" t="s">
        <v>85</v>
      </c>
      <c r="C51" s="38">
        <v>0</v>
      </c>
      <c r="D51" s="38">
        <f t="shared" si="2"/>
        <v>0</v>
      </c>
      <c r="E51" s="41"/>
      <c r="F51" s="24"/>
      <c r="G51" s="24"/>
    </row>
    <row r="52" spans="1:7" x14ac:dyDescent="0.3">
      <c r="A52" s="35">
        <v>6550</v>
      </c>
      <c r="B52" s="33" t="s">
        <v>86</v>
      </c>
      <c r="C52" s="34">
        <f>C53+C54+C55</f>
        <v>0</v>
      </c>
      <c r="D52" s="38">
        <f t="shared" si="2"/>
        <v>0</v>
      </c>
      <c r="E52" s="47"/>
      <c r="F52" s="24"/>
      <c r="G52" s="24"/>
    </row>
    <row r="53" spans="1:7" x14ac:dyDescent="0.3">
      <c r="A53" s="36">
        <v>6551</v>
      </c>
      <c r="B53" s="37" t="s">
        <v>87</v>
      </c>
      <c r="C53" s="38">
        <v>0</v>
      </c>
      <c r="D53" s="38">
        <f t="shared" si="2"/>
        <v>0</v>
      </c>
      <c r="E53" s="41"/>
      <c r="F53" s="24"/>
      <c r="G53" s="24"/>
    </row>
    <row r="54" spans="1:7" ht="30" x14ac:dyDescent="0.3">
      <c r="A54" s="36">
        <v>6552</v>
      </c>
      <c r="B54" s="37" t="s">
        <v>88</v>
      </c>
      <c r="C54" s="38">
        <v>0</v>
      </c>
      <c r="D54" s="38">
        <f t="shared" si="2"/>
        <v>0</v>
      </c>
      <c r="E54" s="41"/>
      <c r="F54" s="24"/>
      <c r="G54" s="24"/>
    </row>
    <row r="55" spans="1:7" x14ac:dyDescent="0.3">
      <c r="A55" s="36">
        <v>6599</v>
      </c>
      <c r="B55" s="37" t="s">
        <v>89</v>
      </c>
      <c r="C55" s="38">
        <v>0</v>
      </c>
      <c r="D55" s="38">
        <f t="shared" si="2"/>
        <v>0</v>
      </c>
      <c r="E55" s="41"/>
      <c r="F55" s="24"/>
      <c r="G55" s="24"/>
    </row>
    <row r="56" spans="1:7" ht="28.5" x14ac:dyDescent="0.3">
      <c r="A56" s="35">
        <v>6600</v>
      </c>
      <c r="B56" s="33" t="s">
        <v>90</v>
      </c>
      <c r="C56" s="34">
        <f>C59</f>
        <v>2058000</v>
      </c>
      <c r="D56" s="38">
        <f t="shared" si="2"/>
        <v>2058000</v>
      </c>
      <c r="E56" s="47"/>
      <c r="F56" s="24"/>
      <c r="G56" s="24"/>
    </row>
    <row r="57" spans="1:7" ht="30" x14ac:dyDescent="0.3">
      <c r="A57" s="36">
        <v>6601</v>
      </c>
      <c r="B57" s="37" t="s">
        <v>91</v>
      </c>
      <c r="C57" s="38">
        <v>0</v>
      </c>
      <c r="D57" s="38">
        <f t="shared" si="2"/>
        <v>0</v>
      </c>
      <c r="E57" s="41"/>
      <c r="F57" s="24"/>
      <c r="G57" s="24"/>
    </row>
    <row r="58" spans="1:7" ht="30" x14ac:dyDescent="0.3">
      <c r="A58" s="36">
        <v>6605</v>
      </c>
      <c r="B58" s="37" t="s">
        <v>92</v>
      </c>
      <c r="C58" s="38">
        <v>0</v>
      </c>
      <c r="D58" s="38">
        <f t="shared" si="2"/>
        <v>0</v>
      </c>
      <c r="E58" s="41"/>
      <c r="F58" s="24"/>
      <c r="G58" s="24"/>
    </row>
    <row r="59" spans="1:7" x14ac:dyDescent="0.3">
      <c r="A59" s="36">
        <v>6608</v>
      </c>
      <c r="B59" s="37" t="s">
        <v>232</v>
      </c>
      <c r="C59" s="38">
        <v>2058000</v>
      </c>
      <c r="D59" s="38">
        <f t="shared" si="2"/>
        <v>2058000</v>
      </c>
      <c r="E59" s="41"/>
      <c r="F59" s="24"/>
      <c r="G59" s="24"/>
    </row>
    <row r="60" spans="1:7" x14ac:dyDescent="0.3">
      <c r="A60" s="35">
        <v>6700</v>
      </c>
      <c r="B60" s="33" t="s">
        <v>93</v>
      </c>
      <c r="C60" s="34">
        <f>C61</f>
        <v>4400000</v>
      </c>
      <c r="D60" s="38">
        <f t="shared" si="2"/>
        <v>4400000</v>
      </c>
      <c r="E60" s="47"/>
      <c r="F60" s="24"/>
      <c r="G60" s="24"/>
    </row>
    <row r="61" spans="1:7" x14ac:dyDescent="0.3">
      <c r="A61" s="36">
        <v>6704</v>
      </c>
      <c r="B61" s="37" t="s">
        <v>94</v>
      </c>
      <c r="C61" s="38">
        <v>4400000</v>
      </c>
      <c r="D61" s="38">
        <f t="shared" si="2"/>
        <v>4400000</v>
      </c>
      <c r="E61" s="41"/>
      <c r="F61" s="24"/>
      <c r="G61" s="24"/>
    </row>
    <row r="62" spans="1:7" x14ac:dyDescent="0.3">
      <c r="A62" s="35">
        <v>6750</v>
      </c>
      <c r="B62" s="33" t="s">
        <v>95</v>
      </c>
      <c r="C62" s="34">
        <f>C63+C64</f>
        <v>38600000</v>
      </c>
      <c r="D62" s="38">
        <f t="shared" si="2"/>
        <v>38600000</v>
      </c>
      <c r="E62" s="47"/>
      <c r="F62" s="24"/>
      <c r="G62" s="24"/>
    </row>
    <row r="63" spans="1:7" ht="30" x14ac:dyDescent="0.3">
      <c r="A63" s="36">
        <v>6757</v>
      </c>
      <c r="B63" s="37" t="s">
        <v>153</v>
      </c>
      <c r="C63" s="38">
        <v>38600000</v>
      </c>
      <c r="D63" s="38">
        <f t="shared" si="2"/>
        <v>38600000</v>
      </c>
      <c r="E63" s="41"/>
      <c r="F63" s="24"/>
      <c r="G63" s="24"/>
    </row>
    <row r="64" spans="1:7" x14ac:dyDescent="0.3">
      <c r="A64" s="36">
        <v>6799</v>
      </c>
      <c r="B64" s="37" t="s">
        <v>96</v>
      </c>
      <c r="C64" s="38">
        <v>0</v>
      </c>
      <c r="D64" s="38">
        <f t="shared" si="2"/>
        <v>0</v>
      </c>
      <c r="E64" s="41"/>
      <c r="F64" s="24"/>
      <c r="G64" s="24"/>
    </row>
    <row r="65" spans="1:7" ht="85.5" x14ac:dyDescent="0.3">
      <c r="A65" s="35">
        <v>6900</v>
      </c>
      <c r="B65" s="33" t="s">
        <v>97</v>
      </c>
      <c r="C65" s="34">
        <f>C66+C67+C68+C69</f>
        <v>0</v>
      </c>
      <c r="D65" s="38">
        <f t="shared" si="2"/>
        <v>0</v>
      </c>
      <c r="E65" s="47"/>
      <c r="F65" s="24"/>
      <c r="G65" s="24"/>
    </row>
    <row r="66" spans="1:7" ht="31.5" hidden="1" customHeight="1" x14ac:dyDescent="0.3">
      <c r="A66" s="36">
        <v>6905</v>
      </c>
      <c r="B66" s="37" t="s">
        <v>98</v>
      </c>
      <c r="C66" s="38"/>
      <c r="D66" s="38">
        <f t="shared" si="2"/>
        <v>0</v>
      </c>
      <c r="E66" s="41"/>
      <c r="F66" s="24"/>
      <c r="G66" s="24"/>
    </row>
    <row r="67" spans="1:7" ht="18.75" hidden="1" customHeight="1" x14ac:dyDescent="0.3">
      <c r="A67" s="36">
        <v>6907</v>
      </c>
      <c r="B67" s="37" t="s">
        <v>99</v>
      </c>
      <c r="C67" s="38"/>
      <c r="D67" s="38">
        <f t="shared" si="2"/>
        <v>0</v>
      </c>
      <c r="E67" s="41"/>
      <c r="F67" s="24"/>
      <c r="G67" s="24"/>
    </row>
    <row r="68" spans="1:7" ht="30" hidden="1" x14ac:dyDescent="0.3">
      <c r="A68" s="36">
        <v>6912</v>
      </c>
      <c r="B68" s="37" t="s">
        <v>152</v>
      </c>
      <c r="C68" s="38"/>
      <c r="D68" s="38">
        <f t="shared" si="2"/>
        <v>0</v>
      </c>
      <c r="E68" s="41"/>
      <c r="F68" s="24"/>
      <c r="G68" s="24"/>
    </row>
    <row r="69" spans="1:7" ht="45" x14ac:dyDescent="0.3">
      <c r="A69" s="36">
        <v>6907</v>
      </c>
      <c r="B69" s="37" t="s">
        <v>233</v>
      </c>
      <c r="C69" s="38">
        <v>0</v>
      </c>
      <c r="D69" s="38">
        <f t="shared" si="2"/>
        <v>0</v>
      </c>
      <c r="E69" s="41"/>
      <c r="F69" s="24"/>
      <c r="G69" s="24"/>
    </row>
    <row r="70" spans="1:7" ht="42.75" x14ac:dyDescent="0.3">
      <c r="A70" s="35">
        <v>7000</v>
      </c>
      <c r="B70" s="33" t="s">
        <v>101</v>
      </c>
      <c r="C70" s="34">
        <f>SUM(C71:C73)</f>
        <v>6000000</v>
      </c>
      <c r="D70" s="38">
        <f t="shared" si="2"/>
        <v>6000000</v>
      </c>
      <c r="E70" s="47"/>
      <c r="F70" s="24"/>
      <c r="G70" s="24"/>
    </row>
    <row r="71" spans="1:7" x14ac:dyDescent="0.3">
      <c r="A71" s="36">
        <v>7001</v>
      </c>
      <c r="B71" s="37" t="s">
        <v>187</v>
      </c>
      <c r="C71" s="38"/>
      <c r="D71" s="38">
        <f t="shared" si="2"/>
        <v>0</v>
      </c>
      <c r="E71" s="41"/>
      <c r="F71" s="24"/>
      <c r="G71" s="24"/>
    </row>
    <row r="72" spans="1:7" ht="45" x14ac:dyDescent="0.3">
      <c r="A72" s="36">
        <v>7006</v>
      </c>
      <c r="B72" s="37" t="s">
        <v>103</v>
      </c>
      <c r="C72" s="38"/>
      <c r="D72" s="38">
        <f t="shared" si="2"/>
        <v>0</v>
      </c>
      <c r="E72" s="41"/>
      <c r="F72" s="24"/>
      <c r="G72" s="24"/>
    </row>
    <row r="73" spans="1:7" x14ac:dyDescent="0.3">
      <c r="A73" s="36">
        <v>7053</v>
      </c>
      <c r="B73" s="37" t="s">
        <v>104</v>
      </c>
      <c r="C73" s="38">
        <v>6000000</v>
      </c>
      <c r="D73" s="38">
        <f t="shared" si="2"/>
        <v>6000000</v>
      </c>
      <c r="E73" s="41"/>
      <c r="F73" s="24"/>
      <c r="G73" s="24"/>
    </row>
    <row r="74" spans="1:7" ht="28.5" x14ac:dyDescent="0.3">
      <c r="A74" s="35">
        <v>8049</v>
      </c>
      <c r="B74" s="33" t="s">
        <v>248</v>
      </c>
      <c r="C74" s="34">
        <v>31379400</v>
      </c>
      <c r="D74" s="38">
        <f t="shared" ref="D74" si="3">C74</f>
        <v>31379400</v>
      </c>
      <c r="E74" s="47"/>
      <c r="F74" s="24"/>
      <c r="G74" s="24"/>
    </row>
    <row r="75" spans="1:7" ht="42.75" x14ac:dyDescent="0.3">
      <c r="A75" s="35">
        <v>9050</v>
      </c>
      <c r="B75" s="33" t="s">
        <v>105</v>
      </c>
      <c r="C75" s="34"/>
      <c r="D75" s="38">
        <f t="shared" si="2"/>
        <v>0</v>
      </c>
      <c r="E75" s="47"/>
      <c r="F75" s="24"/>
      <c r="G75" s="24"/>
    </row>
    <row r="76" spans="1:7" x14ac:dyDescent="0.3">
      <c r="A76" s="36">
        <v>9099</v>
      </c>
      <c r="B76" s="37" t="s">
        <v>106</v>
      </c>
      <c r="C76" s="38"/>
      <c r="D76" s="38">
        <f t="shared" si="2"/>
        <v>0</v>
      </c>
      <c r="E76" s="41"/>
      <c r="F76" s="24"/>
      <c r="G76" s="24"/>
    </row>
    <row r="77" spans="1:7" x14ac:dyDescent="0.3">
      <c r="A77" s="39"/>
      <c r="B77" s="40"/>
      <c r="C77" s="41"/>
      <c r="D77" s="41"/>
      <c r="E77" s="41"/>
      <c r="F77" s="24"/>
      <c r="G77" s="24"/>
    </row>
    <row r="78" spans="1:7" x14ac:dyDescent="0.3">
      <c r="A78" s="25" t="s">
        <v>234</v>
      </c>
      <c r="B78" s="22"/>
      <c r="C78" s="22"/>
      <c r="D78" s="85">
        <f>D79</f>
        <v>0</v>
      </c>
    </row>
    <row r="79" spans="1:7" ht="26.25" customHeight="1" x14ac:dyDescent="0.3">
      <c r="A79" s="105" t="s">
        <v>154</v>
      </c>
      <c r="D79" s="76"/>
      <c r="E79" s="19" t="s">
        <v>155</v>
      </c>
    </row>
    <row r="80" spans="1:7" ht="26.25" customHeight="1" x14ac:dyDescent="0.3">
      <c r="A80" s="105" t="s">
        <v>221</v>
      </c>
      <c r="D80" s="76">
        <v>0</v>
      </c>
      <c r="E80" s="19" t="s">
        <v>155</v>
      </c>
    </row>
    <row r="81" spans="1:7" ht="24" customHeight="1" x14ac:dyDescent="0.3">
      <c r="A81" s="25" t="s">
        <v>54</v>
      </c>
      <c r="B81" s="22"/>
      <c r="C81" s="22"/>
      <c r="D81" s="103">
        <f>D82+D83+D84</f>
        <v>158400000</v>
      </c>
    </row>
    <row r="82" spans="1:7" ht="24" customHeight="1" x14ac:dyDescent="0.3">
      <c r="A82" s="22" t="s">
        <v>251</v>
      </c>
      <c r="B82" s="22"/>
      <c r="C82" s="22"/>
      <c r="D82" s="76">
        <f>160200000-1800000</f>
        <v>158400000</v>
      </c>
    </row>
    <row r="83" spans="1:7" x14ac:dyDescent="0.3">
      <c r="A83" s="22" t="s">
        <v>222</v>
      </c>
      <c r="D83" s="76">
        <v>0</v>
      </c>
    </row>
    <row r="84" spans="1:7" x14ac:dyDescent="0.3">
      <c r="A84" s="22" t="s">
        <v>108</v>
      </c>
      <c r="D84" s="76"/>
    </row>
    <row r="86" spans="1:7" x14ac:dyDescent="0.3">
      <c r="C86" s="143" t="s">
        <v>252</v>
      </c>
      <c r="D86" s="143"/>
      <c r="E86" s="143"/>
      <c r="F86" s="143"/>
      <c r="G86" s="143"/>
    </row>
    <row r="87" spans="1:7" x14ac:dyDescent="0.3">
      <c r="A87" s="23"/>
      <c r="C87" s="144" t="s">
        <v>45</v>
      </c>
      <c r="D87" s="144"/>
      <c r="E87" s="144"/>
      <c r="F87" s="144"/>
      <c r="G87" s="144"/>
    </row>
  </sheetData>
  <mergeCells count="17">
    <mergeCell ref="C19:D19"/>
    <mergeCell ref="A3:H3"/>
    <mergeCell ref="A4:H4"/>
    <mergeCell ref="A8:B8"/>
    <mergeCell ref="A9:B9"/>
    <mergeCell ref="A10:B10"/>
    <mergeCell ref="A11:B11"/>
    <mergeCell ref="A12:B12"/>
    <mergeCell ref="A13:B13"/>
    <mergeCell ref="A14:B14"/>
    <mergeCell ref="A15:B15"/>
    <mergeCell ref="A16:B16"/>
    <mergeCell ref="A21:A22"/>
    <mergeCell ref="B21:B22"/>
    <mergeCell ref="C21:D21"/>
    <mergeCell ref="C86:G86"/>
    <mergeCell ref="C87:G87"/>
  </mergeCells>
  <pageMargins left="0.17" right="0.2" top="0.17" bottom="0.17" header="0.17" footer="0.17"/>
  <pageSetup paperSize="9" scale="79" fitToHeight="0"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7.570312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148</v>
      </c>
      <c r="B4" s="144"/>
      <c r="C4" s="144"/>
      <c r="D4" s="144"/>
      <c r="E4" s="144"/>
      <c r="F4" s="144"/>
      <c r="G4" s="144"/>
      <c r="H4" s="27"/>
      <c r="I4" s="27"/>
      <c r="J4" s="27"/>
      <c r="K4" s="27"/>
      <c r="L4" s="27"/>
      <c r="M4" s="27"/>
      <c r="N4" s="27"/>
      <c r="O4" s="27"/>
    </row>
    <row r="5" spans="1:15" x14ac:dyDescent="0.3">
      <c r="A5" s="21"/>
      <c r="B5" s="21"/>
      <c r="C5" s="21"/>
      <c r="D5" s="21"/>
      <c r="E5" s="43"/>
      <c r="F5" s="21"/>
      <c r="G5" s="21"/>
      <c r="H5" s="27"/>
      <c r="I5" s="27"/>
      <c r="J5" s="27"/>
      <c r="K5" s="27"/>
      <c r="L5" s="27"/>
      <c r="M5" s="27"/>
      <c r="N5" s="27"/>
      <c r="O5" s="27"/>
    </row>
    <row r="6" spans="1:15" x14ac:dyDescent="0.3">
      <c r="A6" s="23" t="s">
        <v>118</v>
      </c>
    </row>
    <row r="7" spans="1:15" ht="14.25" customHeight="1" x14ac:dyDescent="0.3">
      <c r="A7" s="28"/>
      <c r="B7" s="29"/>
      <c r="C7" s="29"/>
      <c r="D7" s="29"/>
      <c r="E7" s="29"/>
      <c r="F7" s="29"/>
      <c r="G7" s="29"/>
    </row>
    <row r="8" spans="1:15" ht="63" x14ac:dyDescent="0.3">
      <c r="A8" s="147"/>
      <c r="B8" s="148"/>
      <c r="C8" s="30" t="s">
        <v>116</v>
      </c>
      <c r="D8" s="30" t="s">
        <v>123</v>
      </c>
      <c r="E8" s="30" t="s">
        <v>122</v>
      </c>
      <c r="F8" s="30" t="s">
        <v>117</v>
      </c>
      <c r="G8" s="30" t="s">
        <v>55</v>
      </c>
    </row>
    <row r="9" spans="1:15" ht="18.75" customHeight="1" x14ac:dyDescent="0.3">
      <c r="A9" s="149" t="s">
        <v>119</v>
      </c>
      <c r="B9" s="150"/>
      <c r="C9" s="73">
        <v>65953989</v>
      </c>
      <c r="D9" s="73">
        <v>56192000</v>
      </c>
      <c r="E9" s="73"/>
      <c r="F9" s="73"/>
      <c r="G9" s="73">
        <f>C9+D9+F9</f>
        <v>122145989</v>
      </c>
    </row>
    <row r="10" spans="1:15" x14ac:dyDescent="0.3">
      <c r="A10" s="151" t="s">
        <v>120</v>
      </c>
      <c r="B10" s="152"/>
      <c r="C10" s="74">
        <v>5586529000</v>
      </c>
      <c r="D10" s="74">
        <f>3178897000-E10</f>
        <v>697079000</v>
      </c>
      <c r="E10" s="74">
        <v>2481818000</v>
      </c>
      <c r="F10" s="74">
        <v>310255303</v>
      </c>
      <c r="G10" s="74">
        <f>C10+D10+E10+F10</f>
        <v>9075681303</v>
      </c>
    </row>
    <row r="11" spans="1:15" x14ac:dyDescent="0.3">
      <c r="A11" s="151" t="s">
        <v>56</v>
      </c>
      <c r="B11" s="152"/>
      <c r="C11" s="73">
        <f>SUM(C12:C15)</f>
        <v>4120137910</v>
      </c>
      <c r="D11" s="73">
        <f t="shared" ref="D11:G11" si="0">SUM(D12:D15)</f>
        <v>464968944</v>
      </c>
      <c r="E11" s="73">
        <f t="shared" si="0"/>
        <v>835038163</v>
      </c>
      <c r="F11" s="73">
        <f t="shared" si="0"/>
        <v>67200000</v>
      </c>
      <c r="G11" s="73">
        <f t="shared" si="0"/>
        <v>5487345017</v>
      </c>
    </row>
    <row r="12" spans="1:15" x14ac:dyDescent="0.3">
      <c r="A12" s="151" t="s">
        <v>112</v>
      </c>
      <c r="B12" s="152"/>
      <c r="C12" s="74">
        <v>1309421944</v>
      </c>
      <c r="D12" s="74">
        <f>128171559-E12</f>
        <v>128171559</v>
      </c>
      <c r="E12" s="74">
        <v>0</v>
      </c>
      <c r="F12" s="74">
        <v>67200000</v>
      </c>
      <c r="G12" s="74">
        <f>C12+D12+E12+F12</f>
        <v>1504793503</v>
      </c>
    </row>
    <row r="13" spans="1:15" x14ac:dyDescent="0.3">
      <c r="A13" s="151" t="s">
        <v>113</v>
      </c>
      <c r="B13" s="152"/>
      <c r="C13" s="74">
        <v>1396217058</v>
      </c>
      <c r="D13" s="74">
        <f>646319160-E13</f>
        <v>133827361</v>
      </c>
      <c r="E13" s="74">
        <f>485069879+27421920</f>
        <v>512491799</v>
      </c>
      <c r="F13" s="74"/>
      <c r="G13" s="74">
        <f t="shared" ref="G13:G15" si="1">C13+D13+E13+F13</f>
        <v>2042536218</v>
      </c>
    </row>
    <row r="14" spans="1:15" x14ac:dyDescent="0.3">
      <c r="A14" s="151" t="s">
        <v>114</v>
      </c>
      <c r="B14" s="152"/>
      <c r="C14" s="74">
        <v>1414498908</v>
      </c>
      <c r="D14" s="74">
        <v>202970024</v>
      </c>
      <c r="E14" s="74">
        <v>322546364</v>
      </c>
      <c r="F14" s="74">
        <v>0</v>
      </c>
      <c r="G14" s="74">
        <f t="shared" si="1"/>
        <v>1940015296</v>
      </c>
    </row>
    <row r="15" spans="1:15" x14ac:dyDescent="0.3">
      <c r="A15" s="151" t="s">
        <v>121</v>
      </c>
      <c r="B15" s="152"/>
      <c r="C15" s="74"/>
      <c r="D15" s="74"/>
      <c r="E15" s="74"/>
      <c r="F15" s="74">
        <f>D81</f>
        <v>0</v>
      </c>
      <c r="G15" s="74">
        <f t="shared" si="1"/>
        <v>0</v>
      </c>
    </row>
    <row r="16" spans="1:15" x14ac:dyDescent="0.3">
      <c r="A16" s="153" t="s">
        <v>115</v>
      </c>
      <c r="B16" s="154"/>
      <c r="C16" s="73">
        <f>C9+C10-C11</f>
        <v>1532345079</v>
      </c>
      <c r="D16" s="73">
        <f t="shared" ref="D16:F16" si="2">D9+D10-D11</f>
        <v>288302056</v>
      </c>
      <c r="E16" s="73">
        <f t="shared" si="2"/>
        <v>1646779837</v>
      </c>
      <c r="F16" s="73">
        <f t="shared" si="2"/>
        <v>243055303</v>
      </c>
      <c r="G16" s="75">
        <f>C16+D16+E16+F16</f>
        <v>3710482275</v>
      </c>
    </row>
    <row r="17" spans="1:7" x14ac:dyDescent="0.3">
      <c r="A17" s="28"/>
      <c r="B17" s="29"/>
      <c r="C17" s="29"/>
      <c r="D17" s="29"/>
      <c r="E17" s="29"/>
      <c r="F17" s="29"/>
      <c r="G17" s="29"/>
    </row>
    <row r="18" spans="1:7" x14ac:dyDescent="0.3">
      <c r="A18" s="23" t="s">
        <v>109</v>
      </c>
    </row>
    <row r="19" spans="1:7" x14ac:dyDescent="0.3">
      <c r="A19" s="25" t="s">
        <v>52</v>
      </c>
      <c r="B19" s="22"/>
      <c r="C19" s="145">
        <v>1414498908</v>
      </c>
      <c r="D19" s="145"/>
    </row>
    <row r="20" spans="1:7" s="91" customFormat="1" ht="27"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149</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47"/>
      <c r="F24" s="24"/>
    </row>
    <row r="25" spans="1:7" x14ac:dyDescent="0.3">
      <c r="A25" s="35">
        <v>6000</v>
      </c>
      <c r="B25" s="33" t="s">
        <v>63</v>
      </c>
      <c r="C25" s="34">
        <v>460271240</v>
      </c>
      <c r="D25" s="34">
        <v>1343329735</v>
      </c>
      <c r="E25" s="47"/>
      <c r="F25" s="24"/>
    </row>
    <row r="26" spans="1:7" ht="30" x14ac:dyDescent="0.3">
      <c r="A26" s="36">
        <v>6001</v>
      </c>
      <c r="B26" s="37" t="s">
        <v>64</v>
      </c>
      <c r="C26" s="38">
        <v>421830200</v>
      </c>
      <c r="D26" s="38">
        <v>1280035495</v>
      </c>
      <c r="E26" s="41"/>
      <c r="F26" s="24"/>
    </row>
    <row r="27" spans="1:7" ht="30" x14ac:dyDescent="0.3">
      <c r="A27" s="36">
        <v>6002</v>
      </c>
      <c r="B27" s="37" t="s">
        <v>65</v>
      </c>
      <c r="C27" s="38"/>
      <c r="D27" s="38"/>
      <c r="E27" s="41"/>
      <c r="F27" s="24"/>
    </row>
    <row r="28" spans="1:7" ht="30" x14ac:dyDescent="0.3">
      <c r="A28" s="36">
        <v>6003</v>
      </c>
      <c r="B28" s="37" t="s">
        <v>66</v>
      </c>
      <c r="C28" s="38">
        <v>38441040</v>
      </c>
      <c r="D28" s="38">
        <v>62294240</v>
      </c>
      <c r="E28" s="41"/>
      <c r="F28" s="24"/>
    </row>
    <row r="29" spans="1:7" ht="42.75" x14ac:dyDescent="0.3">
      <c r="A29" s="35">
        <v>6050</v>
      </c>
      <c r="B29" s="33" t="s">
        <v>67</v>
      </c>
      <c r="C29" s="34">
        <v>93899800</v>
      </c>
      <c r="D29" s="34">
        <v>281827800</v>
      </c>
      <c r="E29" s="47"/>
      <c r="F29" s="24"/>
    </row>
    <row r="30" spans="1:7" ht="45" x14ac:dyDescent="0.3">
      <c r="A30" s="36">
        <v>6051</v>
      </c>
      <c r="B30" s="37" t="s">
        <v>67</v>
      </c>
      <c r="C30" s="38">
        <v>93899800</v>
      </c>
      <c r="D30" s="38">
        <v>281827800</v>
      </c>
      <c r="E30" s="41"/>
      <c r="F30" s="24"/>
    </row>
    <row r="31" spans="1:7" x14ac:dyDescent="0.3">
      <c r="A31" s="35">
        <v>6100</v>
      </c>
      <c r="B31" s="33" t="s">
        <v>68</v>
      </c>
      <c r="C31" s="34">
        <v>258065331</v>
      </c>
      <c r="D31" s="34">
        <v>934971602</v>
      </c>
      <c r="E31" s="47"/>
      <c r="F31" s="24"/>
    </row>
    <row r="32" spans="1:7" x14ac:dyDescent="0.3">
      <c r="A32" s="36">
        <v>6101</v>
      </c>
      <c r="B32" s="37" t="s">
        <v>69</v>
      </c>
      <c r="C32" s="38">
        <v>9048000</v>
      </c>
      <c r="D32" s="38">
        <v>26904000</v>
      </c>
      <c r="E32" s="41"/>
      <c r="F32" s="24"/>
    </row>
    <row r="33" spans="1:6" x14ac:dyDescent="0.3">
      <c r="A33" s="36">
        <v>6105</v>
      </c>
      <c r="B33" s="37" t="s">
        <v>70</v>
      </c>
      <c r="C33" s="38">
        <v>4501621</v>
      </c>
      <c r="D33" s="38">
        <v>215165471</v>
      </c>
      <c r="E33" s="41"/>
      <c r="F33" s="24"/>
    </row>
    <row r="34" spans="1:6" x14ac:dyDescent="0.3">
      <c r="A34" s="36">
        <v>6112</v>
      </c>
      <c r="B34" s="37" t="s">
        <v>71</v>
      </c>
      <c r="C34" s="38">
        <v>159190055</v>
      </c>
      <c r="D34" s="38">
        <v>450802536</v>
      </c>
      <c r="E34" s="41"/>
      <c r="F34" s="24"/>
    </row>
    <row r="35" spans="1:6" ht="30" x14ac:dyDescent="0.3">
      <c r="A35" s="36">
        <v>6113</v>
      </c>
      <c r="B35" s="37" t="s">
        <v>72</v>
      </c>
      <c r="C35" s="38">
        <v>1788000</v>
      </c>
      <c r="D35" s="38">
        <v>5958000</v>
      </c>
      <c r="E35" s="41"/>
      <c r="F35" s="24"/>
    </row>
    <row r="36" spans="1:6" x14ac:dyDescent="0.3">
      <c r="A36" s="36">
        <v>6115</v>
      </c>
      <c r="B36" s="37" t="s">
        <v>73</v>
      </c>
      <c r="C36" s="38">
        <v>83537655</v>
      </c>
      <c r="D36" s="38">
        <v>236357595</v>
      </c>
      <c r="E36" s="41"/>
      <c r="F36" s="24"/>
    </row>
    <row r="37" spans="1:6" ht="30" x14ac:dyDescent="0.3">
      <c r="A37" s="36">
        <v>6117</v>
      </c>
      <c r="B37" s="37" t="s">
        <v>74</v>
      </c>
      <c r="C37" s="38">
        <v>0</v>
      </c>
      <c r="D37" s="38"/>
      <c r="E37" s="41"/>
      <c r="F37" s="24"/>
    </row>
    <row r="38" spans="1:6" x14ac:dyDescent="0.3">
      <c r="A38" s="36">
        <v>6149</v>
      </c>
      <c r="B38" s="37" t="s">
        <v>75</v>
      </c>
      <c r="C38" s="38">
        <v>0</v>
      </c>
      <c r="D38" s="38"/>
      <c r="E38" s="41"/>
      <c r="F38" s="24"/>
    </row>
    <row r="39" spans="1:6" x14ac:dyDescent="0.3">
      <c r="A39" s="35">
        <v>6200</v>
      </c>
      <c r="B39" s="33" t="s">
        <v>150</v>
      </c>
      <c r="C39" s="34">
        <v>16680000</v>
      </c>
      <c r="D39" s="34">
        <v>16680000</v>
      </c>
      <c r="E39" s="47"/>
      <c r="F39" s="24"/>
    </row>
    <row r="40" spans="1:6" x14ac:dyDescent="0.3">
      <c r="A40" s="36">
        <v>6201</v>
      </c>
      <c r="B40" s="37" t="s">
        <v>151</v>
      </c>
      <c r="C40" s="38">
        <v>16680000</v>
      </c>
      <c r="D40" s="38">
        <v>16680000</v>
      </c>
      <c r="E40" s="41"/>
      <c r="F40" s="24"/>
    </row>
    <row r="41" spans="1:6" x14ac:dyDescent="0.3">
      <c r="A41" s="35">
        <v>6300</v>
      </c>
      <c r="B41" s="33" t="s">
        <v>76</v>
      </c>
      <c r="C41" s="34">
        <v>151737187</v>
      </c>
      <c r="D41" s="34">
        <v>443027902</v>
      </c>
      <c r="E41" s="47"/>
      <c r="F41" s="24"/>
    </row>
    <row r="42" spans="1:6" x14ac:dyDescent="0.3">
      <c r="A42" s="36">
        <v>6301</v>
      </c>
      <c r="B42" s="37" t="s">
        <v>77</v>
      </c>
      <c r="C42" s="38">
        <v>113182429</v>
      </c>
      <c r="D42" s="38">
        <v>330473354</v>
      </c>
      <c r="E42" s="41"/>
      <c r="F42" s="24"/>
    </row>
    <row r="43" spans="1:6" x14ac:dyDescent="0.3">
      <c r="A43" s="36">
        <v>6302</v>
      </c>
      <c r="B43" s="37" t="s">
        <v>78</v>
      </c>
      <c r="C43" s="38">
        <v>19402702</v>
      </c>
      <c r="D43" s="38">
        <v>56652578</v>
      </c>
      <c r="E43" s="41"/>
      <c r="F43" s="24"/>
    </row>
    <row r="44" spans="1:6" x14ac:dyDescent="0.3">
      <c r="A44" s="36">
        <v>6303</v>
      </c>
      <c r="B44" s="37" t="s">
        <v>79</v>
      </c>
      <c r="C44" s="38">
        <v>12935135</v>
      </c>
      <c r="D44" s="38">
        <v>37768389</v>
      </c>
      <c r="E44" s="41"/>
      <c r="F44" s="24"/>
    </row>
    <row r="45" spans="1:6" x14ac:dyDescent="0.3">
      <c r="A45" s="36">
        <v>6304</v>
      </c>
      <c r="B45" s="37" t="s">
        <v>80</v>
      </c>
      <c r="C45" s="38">
        <v>6216921</v>
      </c>
      <c r="D45" s="38">
        <v>18133581</v>
      </c>
      <c r="E45" s="41"/>
      <c r="F45" s="24"/>
    </row>
    <row r="46" spans="1:6" ht="42.75" x14ac:dyDescent="0.3">
      <c r="A46" s="35">
        <v>6400</v>
      </c>
      <c r="B46" s="33" t="s">
        <v>81</v>
      </c>
      <c r="C46" s="34">
        <v>279339876</v>
      </c>
      <c r="D46" s="34">
        <v>865015245</v>
      </c>
      <c r="E46" s="47"/>
      <c r="F46" s="24"/>
    </row>
    <row r="47" spans="1:6" x14ac:dyDescent="0.3">
      <c r="A47" s="36">
        <v>6449</v>
      </c>
      <c r="B47" s="37" t="s">
        <v>82</v>
      </c>
      <c r="C47" s="38">
        <v>279339876</v>
      </c>
      <c r="D47" s="38">
        <v>865015245</v>
      </c>
      <c r="E47" s="41"/>
      <c r="F47" s="24"/>
    </row>
    <row r="48" spans="1:6" ht="28.5" x14ac:dyDescent="0.3">
      <c r="A48" s="35">
        <v>6500</v>
      </c>
      <c r="B48" s="33" t="s">
        <v>83</v>
      </c>
      <c r="C48" s="34">
        <v>20887474</v>
      </c>
      <c r="D48" s="34">
        <v>25574544</v>
      </c>
      <c r="E48" s="47"/>
      <c r="F48" s="24"/>
    </row>
    <row r="49" spans="1:6" x14ac:dyDescent="0.3">
      <c r="A49" s="36">
        <v>6501</v>
      </c>
      <c r="B49" s="37" t="s">
        <v>84</v>
      </c>
      <c r="C49" s="38">
        <v>17585499</v>
      </c>
      <c r="D49" s="38">
        <v>17585499</v>
      </c>
      <c r="E49" s="41"/>
      <c r="F49" s="24"/>
    </row>
    <row r="50" spans="1:6" ht="30" x14ac:dyDescent="0.3">
      <c r="A50" s="36">
        <v>6502</v>
      </c>
      <c r="B50" s="37" t="s">
        <v>85</v>
      </c>
      <c r="C50" s="38">
        <v>1651975</v>
      </c>
      <c r="D50" s="38">
        <v>3839045</v>
      </c>
      <c r="E50" s="41"/>
      <c r="F50" s="24"/>
    </row>
    <row r="51" spans="1:6" x14ac:dyDescent="0.3">
      <c r="A51" s="35">
        <v>6550</v>
      </c>
      <c r="B51" s="33" t="s">
        <v>86</v>
      </c>
      <c r="C51" s="34"/>
      <c r="D51" s="34">
        <v>6312000</v>
      </c>
      <c r="E51" s="47"/>
      <c r="F51" s="24"/>
    </row>
    <row r="52" spans="1:6" x14ac:dyDescent="0.3">
      <c r="A52" s="36">
        <v>6551</v>
      </c>
      <c r="B52" s="37" t="s">
        <v>87</v>
      </c>
      <c r="C52" s="38"/>
      <c r="D52" s="38">
        <v>0</v>
      </c>
      <c r="E52" s="41"/>
      <c r="F52" s="24"/>
    </row>
    <row r="53" spans="1:6" ht="30" x14ac:dyDescent="0.3">
      <c r="A53" s="36">
        <v>6552</v>
      </c>
      <c r="B53" s="37" t="s">
        <v>88</v>
      </c>
      <c r="C53" s="38"/>
      <c r="D53" s="38"/>
      <c r="E53" s="41"/>
      <c r="F53" s="24"/>
    </row>
    <row r="54" spans="1:6" x14ac:dyDescent="0.3">
      <c r="A54" s="36">
        <v>6599</v>
      </c>
      <c r="B54" s="37" t="s">
        <v>89</v>
      </c>
      <c r="C54" s="38">
        <v>0</v>
      </c>
      <c r="D54" s="38">
        <v>6312000</v>
      </c>
      <c r="E54" s="41"/>
      <c r="F54" s="24"/>
    </row>
    <row r="55" spans="1:6" ht="28.5" x14ac:dyDescent="0.3">
      <c r="A55" s="35">
        <v>6600</v>
      </c>
      <c r="B55" s="33" t="s">
        <v>90</v>
      </c>
      <c r="C55" s="34"/>
      <c r="D55" s="34">
        <v>1398882</v>
      </c>
      <c r="E55" s="47"/>
      <c r="F55" s="24"/>
    </row>
    <row r="56" spans="1:6" ht="30" x14ac:dyDescent="0.3">
      <c r="A56" s="36">
        <v>6601</v>
      </c>
      <c r="B56" s="37" t="s">
        <v>91</v>
      </c>
      <c r="C56" s="38">
        <v>0</v>
      </c>
      <c r="D56" s="38">
        <v>474882</v>
      </c>
      <c r="E56" s="41"/>
      <c r="F56" s="24"/>
    </row>
    <row r="57" spans="1:6" ht="30" x14ac:dyDescent="0.3">
      <c r="A57" s="36">
        <v>6617</v>
      </c>
      <c r="B57" s="37" t="s">
        <v>92</v>
      </c>
      <c r="C57" s="38"/>
      <c r="D57" s="38"/>
      <c r="E57" s="41"/>
      <c r="F57" s="24"/>
    </row>
    <row r="58" spans="1:6" x14ac:dyDescent="0.3">
      <c r="A58" s="35">
        <v>6700</v>
      </c>
      <c r="B58" s="33" t="s">
        <v>93</v>
      </c>
      <c r="C58" s="34">
        <v>5550000</v>
      </c>
      <c r="D58" s="34">
        <v>16650000</v>
      </c>
      <c r="E58" s="47"/>
      <c r="F58" s="24"/>
    </row>
    <row r="59" spans="1:6" x14ac:dyDescent="0.3">
      <c r="A59" s="36">
        <v>6704</v>
      </c>
      <c r="B59" s="37" t="s">
        <v>94</v>
      </c>
      <c r="C59" s="38">
        <v>5550000</v>
      </c>
      <c r="D59" s="38">
        <v>16650000</v>
      </c>
      <c r="E59" s="41"/>
      <c r="F59" s="24"/>
    </row>
    <row r="60" spans="1:6" x14ac:dyDescent="0.3">
      <c r="A60" s="35">
        <v>6750</v>
      </c>
      <c r="B60" s="33" t="s">
        <v>95</v>
      </c>
      <c r="C60" s="34"/>
      <c r="D60" s="34">
        <v>18000000</v>
      </c>
      <c r="E60" s="47"/>
      <c r="F60" s="24"/>
    </row>
    <row r="61" spans="1:6" ht="30" x14ac:dyDescent="0.3">
      <c r="A61" s="36">
        <v>6757</v>
      </c>
      <c r="B61" s="37" t="s">
        <v>153</v>
      </c>
      <c r="C61" s="38"/>
      <c r="D61" s="38">
        <v>18000000</v>
      </c>
      <c r="E61" s="41"/>
      <c r="F61" s="24"/>
    </row>
    <row r="62" spans="1:6" x14ac:dyDescent="0.3">
      <c r="A62" s="36">
        <v>6799</v>
      </c>
      <c r="B62" s="37" t="s">
        <v>96</v>
      </c>
      <c r="C62" s="38"/>
      <c r="D62" s="38"/>
      <c r="E62" s="41"/>
      <c r="F62" s="24"/>
    </row>
    <row r="63" spans="1:6" ht="85.5" x14ac:dyDescent="0.3">
      <c r="A63" s="35">
        <v>6900</v>
      </c>
      <c r="B63" s="33" t="s">
        <v>97</v>
      </c>
      <c r="C63" s="34">
        <v>115310000</v>
      </c>
      <c r="D63" s="34">
        <v>124456000</v>
      </c>
      <c r="E63" s="47"/>
      <c r="F63" s="24"/>
    </row>
    <row r="64" spans="1:6" ht="31.5" customHeight="1" x14ac:dyDescent="0.3">
      <c r="A64" s="36">
        <v>6905</v>
      </c>
      <c r="B64" s="37" t="s">
        <v>98</v>
      </c>
      <c r="C64" s="38"/>
      <c r="D64" s="38"/>
      <c r="E64" s="41"/>
      <c r="F64" s="24"/>
    </row>
    <row r="65" spans="1:6" ht="18.75" customHeight="1" x14ac:dyDescent="0.3">
      <c r="A65" s="36">
        <v>6907</v>
      </c>
      <c r="B65" s="37" t="s">
        <v>99</v>
      </c>
      <c r="C65" s="38"/>
      <c r="D65" s="38"/>
      <c r="E65" s="41"/>
      <c r="F65" s="24"/>
    </row>
    <row r="66" spans="1:6" ht="30" x14ac:dyDescent="0.3">
      <c r="A66" s="36">
        <v>6912</v>
      </c>
      <c r="B66" s="37" t="s">
        <v>152</v>
      </c>
      <c r="C66" s="38">
        <v>1430000</v>
      </c>
      <c r="D66" s="38">
        <v>1430000</v>
      </c>
      <c r="E66" s="41"/>
      <c r="F66" s="24"/>
    </row>
    <row r="67" spans="1:6" ht="30" x14ac:dyDescent="0.3">
      <c r="A67" s="36">
        <v>6949</v>
      </c>
      <c r="B67" s="37" t="s">
        <v>100</v>
      </c>
      <c r="C67" s="38">
        <v>113880000</v>
      </c>
      <c r="D67" s="38">
        <v>123026000</v>
      </c>
      <c r="E67" s="41"/>
      <c r="F67" s="24"/>
    </row>
    <row r="68" spans="1:6" ht="42.75" x14ac:dyDescent="0.3">
      <c r="A68" s="35">
        <v>7000</v>
      </c>
      <c r="B68" s="33" t="s">
        <v>101</v>
      </c>
      <c r="C68" s="34">
        <v>8408000</v>
      </c>
      <c r="D68" s="34">
        <v>24204200</v>
      </c>
      <c r="E68" s="47"/>
      <c r="F68" s="24"/>
    </row>
    <row r="69" spans="1:6" x14ac:dyDescent="0.3">
      <c r="A69" s="36">
        <v>7004</v>
      </c>
      <c r="B69" s="37" t="s">
        <v>102</v>
      </c>
      <c r="C69" s="38"/>
      <c r="D69" s="38"/>
      <c r="E69" s="41"/>
      <c r="F69" s="24"/>
    </row>
    <row r="70" spans="1:6" ht="45" x14ac:dyDescent="0.3">
      <c r="A70" s="36">
        <v>7006</v>
      </c>
      <c r="B70" s="37" t="s">
        <v>103</v>
      </c>
      <c r="C70" s="38"/>
      <c r="D70" s="38"/>
      <c r="E70" s="41"/>
      <c r="F70" s="24"/>
    </row>
    <row r="71" spans="1:6" x14ac:dyDescent="0.3">
      <c r="A71" s="36">
        <v>7049</v>
      </c>
      <c r="B71" s="37" t="s">
        <v>104</v>
      </c>
      <c r="C71" s="38">
        <v>8408000</v>
      </c>
      <c r="D71" s="38">
        <v>24204200</v>
      </c>
      <c r="E71" s="41"/>
      <c r="F71" s="24"/>
    </row>
    <row r="72" spans="1:6" ht="42.75" x14ac:dyDescent="0.3">
      <c r="A72" s="35">
        <v>9050</v>
      </c>
      <c r="B72" s="33" t="s">
        <v>105</v>
      </c>
      <c r="C72" s="34"/>
      <c r="D72" s="34"/>
      <c r="E72" s="47"/>
      <c r="F72" s="24"/>
    </row>
    <row r="73" spans="1:6" x14ac:dyDescent="0.3">
      <c r="A73" s="36">
        <v>9099</v>
      </c>
      <c r="B73" s="37" t="s">
        <v>106</v>
      </c>
      <c r="C73" s="38"/>
      <c r="D73" s="38"/>
      <c r="E73" s="41"/>
      <c r="F73" s="24"/>
    </row>
    <row r="74" spans="1:6" x14ac:dyDescent="0.3">
      <c r="A74" s="39"/>
      <c r="B74" s="40"/>
      <c r="C74" s="41"/>
      <c r="D74" s="41"/>
      <c r="E74" s="41"/>
      <c r="F74" s="24"/>
    </row>
    <row r="75" spans="1:6" x14ac:dyDescent="0.3">
      <c r="A75" s="25" t="s">
        <v>53</v>
      </c>
      <c r="B75" s="22"/>
      <c r="C75" s="22"/>
      <c r="D75" s="85">
        <f>D76+D77</f>
        <v>525516388</v>
      </c>
    </row>
    <row r="76" spans="1:6" ht="26.25" customHeight="1" x14ac:dyDescent="0.3">
      <c r="A76" s="22" t="s">
        <v>154</v>
      </c>
      <c r="D76" s="76">
        <f>525516388-D77</f>
        <v>202970024</v>
      </c>
      <c r="E76" s="19" t="s">
        <v>155</v>
      </c>
    </row>
    <row r="77" spans="1:6" ht="26.25" customHeight="1" x14ac:dyDescent="0.3">
      <c r="A77" s="22" t="s">
        <v>157</v>
      </c>
      <c r="D77" s="76">
        <f>300608828+21937536</f>
        <v>322546364</v>
      </c>
      <c r="E77" s="19" t="s">
        <v>155</v>
      </c>
    </row>
    <row r="78" spans="1:6" ht="24" customHeight="1" x14ac:dyDescent="0.3">
      <c r="A78" s="25" t="s">
        <v>54</v>
      </c>
      <c r="B78" s="22"/>
      <c r="C78" s="22"/>
      <c r="D78" s="23">
        <f>D79+D80+D81</f>
        <v>0</v>
      </c>
    </row>
    <row r="79" spans="1:6" ht="24" customHeight="1" x14ac:dyDescent="0.3">
      <c r="A79" s="22" t="s">
        <v>124</v>
      </c>
      <c r="B79" s="22"/>
      <c r="C79" s="22"/>
    </row>
    <row r="80" spans="1:6" x14ac:dyDescent="0.3">
      <c r="A80" s="22" t="s">
        <v>107</v>
      </c>
    </row>
    <row r="81" spans="1:6" x14ac:dyDescent="0.3">
      <c r="A81" s="22" t="s">
        <v>108</v>
      </c>
    </row>
    <row r="82" spans="1:6" x14ac:dyDescent="0.3">
      <c r="A82" s="22"/>
    </row>
    <row r="83" spans="1:6" x14ac:dyDescent="0.3">
      <c r="A83" s="22"/>
    </row>
    <row r="85" spans="1:6" x14ac:dyDescent="0.3">
      <c r="C85" s="143" t="s">
        <v>156</v>
      </c>
      <c r="D85" s="143"/>
      <c r="E85" s="143"/>
      <c r="F85" s="143"/>
    </row>
    <row r="86" spans="1:6" x14ac:dyDescent="0.3">
      <c r="A86" s="23" t="s">
        <v>110</v>
      </c>
      <c r="C86" s="144" t="s">
        <v>45</v>
      </c>
      <c r="D86" s="144"/>
      <c r="E86" s="144"/>
      <c r="F86" s="144"/>
    </row>
  </sheetData>
  <mergeCells count="17">
    <mergeCell ref="A3:G3"/>
    <mergeCell ref="A4:G4"/>
    <mergeCell ref="C85:F85"/>
    <mergeCell ref="A8:B8"/>
    <mergeCell ref="C86:F86"/>
    <mergeCell ref="A9:B9"/>
    <mergeCell ref="A10:B10"/>
    <mergeCell ref="A11:B11"/>
    <mergeCell ref="A12:B12"/>
    <mergeCell ref="A21:A22"/>
    <mergeCell ref="B21:B22"/>
    <mergeCell ref="C21:D21"/>
    <mergeCell ref="A13:B13"/>
    <mergeCell ref="A14:B14"/>
    <mergeCell ref="A16:B16"/>
    <mergeCell ref="A15:B15"/>
    <mergeCell ref="C19:D19"/>
  </mergeCells>
  <pageMargins left="0.17" right="0.2" top="0.17" bottom="0.17" header="0.17" footer="0.17"/>
  <pageSetup paperSize="9" scale="85"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63"/>
      <c r="B4" s="63"/>
      <c r="C4" s="135"/>
      <c r="D4" s="135"/>
      <c r="E4" s="135"/>
      <c r="F4" s="135"/>
    </row>
    <row r="5" spans="1:7" ht="18.75" x14ac:dyDescent="0.3">
      <c r="A5" s="63"/>
      <c r="B5" s="63"/>
      <c r="C5" s="136" t="s">
        <v>161</v>
      </c>
      <c r="D5" s="136"/>
      <c r="E5" s="136"/>
      <c r="F5" s="136"/>
    </row>
    <row r="6" spans="1:7" ht="18.75" x14ac:dyDescent="0.3">
      <c r="A6" s="63"/>
      <c r="B6" s="63"/>
      <c r="C6" s="64"/>
      <c r="D6" s="64"/>
      <c r="E6" s="64"/>
      <c r="F6" s="64"/>
    </row>
    <row r="7" spans="1:7" x14ac:dyDescent="0.25">
      <c r="A7" s="137" t="s">
        <v>160</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62"/>
      <c r="B10" s="62"/>
      <c r="C10" s="62"/>
      <c r="D10" s="62"/>
      <c r="E10" s="62"/>
      <c r="F10" s="62"/>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162</v>
      </c>
      <c r="B13" s="123"/>
      <c r="C13" s="123"/>
      <c r="D13" s="123"/>
      <c r="E13" s="123"/>
      <c r="F13" s="123"/>
    </row>
    <row r="14" spans="1:7" ht="16.5" x14ac:dyDescent="0.25">
      <c r="A14" s="65"/>
      <c r="B14" s="65"/>
      <c r="C14" s="65"/>
      <c r="D14" s="65"/>
      <c r="E14" s="65"/>
      <c r="F14" s="65"/>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785520000</v>
      </c>
      <c r="D19" s="67">
        <v>273200000</v>
      </c>
      <c r="E19" s="88">
        <f>D19/C19</f>
        <v>0.34779509114981161</v>
      </c>
      <c r="F19" s="89">
        <f>D19/271920000</f>
        <v>1.0047072668431891</v>
      </c>
    </row>
    <row r="20" spans="1:8" x14ac:dyDescent="0.25">
      <c r="A20" s="3">
        <v>2</v>
      </c>
      <c r="B20" s="4" t="s">
        <v>140</v>
      </c>
      <c r="C20" s="67">
        <f>D20</f>
        <v>407000000</v>
      </c>
      <c r="D20" s="68">
        <f>203500000+20350000+183150000</f>
        <v>407000000</v>
      </c>
      <c r="E20" s="88">
        <f t="shared" ref="E20:E21" si="0">D20/C20</f>
        <v>1</v>
      </c>
      <c r="F20" s="84">
        <f>D20/453200538</f>
        <v>0.89805718633105414</v>
      </c>
    </row>
    <row r="21" spans="1:8" x14ac:dyDescent="0.25">
      <c r="A21" s="3">
        <v>3</v>
      </c>
      <c r="B21" s="4" t="s">
        <v>12</v>
      </c>
      <c r="C21" s="67">
        <f>C19*40/100</f>
        <v>314208000</v>
      </c>
      <c r="D21" s="68">
        <f>D19*40/100</f>
        <v>109280000</v>
      </c>
      <c r="E21" s="88">
        <f t="shared" si="0"/>
        <v>0.34779509114981161</v>
      </c>
      <c r="F21" s="6"/>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61"/>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9197827292</v>
      </c>
      <c r="D30" s="72">
        <f>D31+D34</f>
        <v>3144011988</v>
      </c>
      <c r="E30" s="88">
        <f>D30/C30</f>
        <v>0.34182115930080242</v>
      </c>
      <c r="F30" s="8"/>
      <c r="H30" s="125" t="s">
        <v>111</v>
      </c>
    </row>
    <row r="31" spans="1:8" x14ac:dyDescent="0.25">
      <c r="A31" s="17" t="s">
        <v>4</v>
      </c>
      <c r="B31" s="18" t="s">
        <v>7</v>
      </c>
      <c r="C31" s="72">
        <f>C32+C33</f>
        <v>8887571989</v>
      </c>
      <c r="D31" s="71">
        <f>D32+D33</f>
        <v>2920925631</v>
      </c>
      <c r="E31" s="88">
        <f t="shared" ref="E31:E34" si="1">D31/C31</f>
        <v>0.32865282381005534</v>
      </c>
      <c r="F31" s="88"/>
      <c r="H31" s="125"/>
    </row>
    <row r="32" spans="1:8" x14ac:dyDescent="0.25">
      <c r="A32" s="17" t="s">
        <v>49</v>
      </c>
      <c r="B32" s="18" t="s">
        <v>47</v>
      </c>
      <c r="C32" s="72">
        <v>5652482989</v>
      </c>
      <c r="D32" s="71">
        <v>1775450532</v>
      </c>
      <c r="E32" s="88">
        <f t="shared" si="1"/>
        <v>0.31410099516533019</v>
      </c>
      <c r="F32" s="88">
        <f>D32/2176408785</f>
        <v>0.81577070642085281</v>
      </c>
      <c r="H32" s="125"/>
    </row>
    <row r="33" spans="1:8" ht="47.25" x14ac:dyDescent="0.25">
      <c r="A33" s="17" t="s">
        <v>50</v>
      </c>
      <c r="B33" s="18" t="s">
        <v>48</v>
      </c>
      <c r="C33" s="72">
        <v>3235089000</v>
      </c>
      <c r="D33" s="71">
        <v>1145475099</v>
      </c>
      <c r="E33" s="88">
        <f t="shared" si="1"/>
        <v>0.3540783882607248</v>
      </c>
      <c r="F33" s="8"/>
      <c r="H33" s="125"/>
    </row>
    <row r="34" spans="1:8" x14ac:dyDescent="0.25">
      <c r="A34" s="17" t="s">
        <v>5</v>
      </c>
      <c r="B34" s="18" t="s">
        <v>19</v>
      </c>
      <c r="C34" s="72">
        <v>310255303</v>
      </c>
      <c r="D34" s="71">
        <v>223086357</v>
      </c>
      <c r="E34" s="88">
        <f t="shared" si="1"/>
        <v>0.71904123746758331</v>
      </c>
      <c r="F34" s="8"/>
      <c r="H34" s="125"/>
    </row>
    <row r="35" spans="1:8" hidden="1" x14ac:dyDescent="0.25">
      <c r="A35" s="17"/>
      <c r="B35" s="60" t="s">
        <v>141</v>
      </c>
      <c r="C35" s="18"/>
      <c r="D35" s="6"/>
      <c r="E35" s="8"/>
      <c r="F35" s="8"/>
      <c r="H35" s="125"/>
    </row>
    <row r="36" spans="1:8" hidden="1" x14ac:dyDescent="0.25">
      <c r="A36" s="17"/>
      <c r="B36" s="18" t="s">
        <v>51</v>
      </c>
      <c r="C36" s="18"/>
      <c r="D36" s="6"/>
      <c r="E36" s="8"/>
      <c r="F36" s="8"/>
      <c r="H36" s="125"/>
    </row>
    <row r="37" spans="1:8" hidden="1" x14ac:dyDescent="0.25">
      <c r="A37" s="3">
        <v>4</v>
      </c>
      <c r="B37" s="4" t="s">
        <v>21</v>
      </c>
      <c r="C37" s="4"/>
      <c r="D37" s="6"/>
      <c r="E37" s="8"/>
      <c r="F37" s="8"/>
    </row>
    <row r="38" spans="1:8" hidden="1" x14ac:dyDescent="0.25">
      <c r="A38" s="3" t="s">
        <v>22</v>
      </c>
      <c r="B38" s="4" t="s">
        <v>7</v>
      </c>
      <c r="C38" s="4"/>
      <c r="D38" s="6"/>
      <c r="E38" s="8"/>
      <c r="F38" s="8"/>
    </row>
    <row r="39" spans="1:8" hidden="1" x14ac:dyDescent="0.25">
      <c r="A39" s="3" t="s">
        <v>23</v>
      </c>
      <c r="B39" s="4" t="s">
        <v>19</v>
      </c>
      <c r="C39" s="4"/>
      <c r="D39" s="6"/>
      <c r="E39" s="8"/>
      <c r="F39" s="8"/>
    </row>
    <row r="40" spans="1:8" hidden="1" x14ac:dyDescent="0.25">
      <c r="A40" s="3">
        <v>5</v>
      </c>
      <c r="B40" s="4" t="s">
        <v>24</v>
      </c>
      <c r="C40" s="4"/>
      <c r="D40" s="6"/>
      <c r="E40" s="8"/>
      <c r="F40" s="8"/>
    </row>
    <row r="41" spans="1:8" hidden="1" x14ac:dyDescent="0.25">
      <c r="A41" s="3" t="s">
        <v>25</v>
      </c>
      <c r="B41" s="4" t="s">
        <v>7</v>
      </c>
      <c r="C41" s="4"/>
      <c r="D41" s="6"/>
      <c r="E41" s="8"/>
      <c r="F41" s="8"/>
    </row>
    <row r="42" spans="1:8" hidden="1" x14ac:dyDescent="0.25">
      <c r="A42" s="3" t="s">
        <v>26</v>
      </c>
      <c r="B42" s="4" t="s">
        <v>19</v>
      </c>
      <c r="C42" s="4"/>
      <c r="D42" s="6"/>
      <c r="E42" s="8"/>
      <c r="F42" s="8"/>
    </row>
    <row r="43" spans="1:8" hidden="1" x14ac:dyDescent="0.25">
      <c r="A43" s="3">
        <v>6</v>
      </c>
      <c r="B43" s="4" t="s">
        <v>27</v>
      </c>
      <c r="C43" s="4"/>
      <c r="D43" s="6"/>
      <c r="E43" s="8"/>
      <c r="F43" s="8"/>
    </row>
    <row r="44" spans="1:8" hidden="1" x14ac:dyDescent="0.25">
      <c r="A44" s="3" t="s">
        <v>28</v>
      </c>
      <c r="B44" s="4" t="s">
        <v>7</v>
      </c>
      <c r="C44" s="4"/>
      <c r="D44" s="6"/>
      <c r="E44" s="8"/>
      <c r="F44" s="8"/>
    </row>
    <row r="45" spans="1:8" hidden="1" x14ac:dyDescent="0.25">
      <c r="A45" s="3" t="s">
        <v>29</v>
      </c>
      <c r="B45" s="4" t="s">
        <v>19</v>
      </c>
      <c r="C45" s="4"/>
      <c r="D45" s="6"/>
      <c r="E45" s="8"/>
      <c r="F45" s="8"/>
    </row>
    <row r="46" spans="1:8" hidden="1" x14ac:dyDescent="0.25">
      <c r="A46" s="3">
        <v>7</v>
      </c>
      <c r="B46" s="4" t="s">
        <v>30</v>
      </c>
      <c r="C46" s="4"/>
      <c r="D46" s="6"/>
      <c r="E46" s="8"/>
      <c r="F46" s="8"/>
    </row>
    <row r="47" spans="1:8" hidden="1" x14ac:dyDescent="0.25">
      <c r="A47" s="3" t="s">
        <v>31</v>
      </c>
      <c r="B47" s="4" t="s">
        <v>7</v>
      </c>
      <c r="C47" s="4"/>
      <c r="D47" s="6"/>
      <c r="E47" s="8"/>
      <c r="F47" s="8"/>
    </row>
    <row r="48" spans="1:8" hidden="1" x14ac:dyDescent="0.25">
      <c r="A48" s="3" t="s">
        <v>32</v>
      </c>
      <c r="B48" s="4" t="s">
        <v>19</v>
      </c>
      <c r="C48" s="4"/>
      <c r="D48" s="6"/>
      <c r="E48" s="8"/>
      <c r="F48" s="8"/>
    </row>
    <row r="49" spans="1:7" hidden="1" x14ac:dyDescent="0.25">
      <c r="A49" s="3">
        <v>8</v>
      </c>
      <c r="B49" s="4" t="s">
        <v>33</v>
      </c>
      <c r="C49" s="4"/>
      <c r="D49" s="6"/>
      <c r="E49" s="8"/>
      <c r="F49" s="8"/>
    </row>
    <row r="50" spans="1:7" hidden="1" x14ac:dyDescent="0.25">
      <c r="A50" s="3" t="s">
        <v>34</v>
      </c>
      <c r="B50" s="4" t="s">
        <v>7</v>
      </c>
      <c r="C50" s="4"/>
      <c r="D50" s="6"/>
      <c r="E50" s="8"/>
      <c r="F50" s="8"/>
    </row>
    <row r="51" spans="1:7" hidden="1" x14ac:dyDescent="0.25">
      <c r="A51" s="3" t="s">
        <v>35</v>
      </c>
      <c r="B51" s="4" t="s">
        <v>19</v>
      </c>
      <c r="C51" s="4"/>
      <c r="D51" s="6"/>
      <c r="E51" s="8"/>
      <c r="F51" s="8"/>
    </row>
    <row r="52" spans="1:7" ht="31.5" hidden="1" x14ac:dyDescent="0.25">
      <c r="A52" s="3">
        <v>9</v>
      </c>
      <c r="B52" s="4" t="s">
        <v>36</v>
      </c>
      <c r="C52" s="4"/>
      <c r="D52" s="6"/>
      <c r="E52" s="8"/>
      <c r="F52" s="8"/>
    </row>
    <row r="53" spans="1:7" hidden="1" x14ac:dyDescent="0.25">
      <c r="A53" s="3" t="s">
        <v>37</v>
      </c>
      <c r="B53" s="4" t="s">
        <v>7</v>
      </c>
      <c r="C53" s="4"/>
      <c r="D53" s="6"/>
      <c r="E53" s="8"/>
      <c r="F53" s="8"/>
    </row>
    <row r="54" spans="1:7" hidden="1" x14ac:dyDescent="0.25">
      <c r="A54" s="3" t="s">
        <v>38</v>
      </c>
      <c r="B54" s="4" t="s">
        <v>19</v>
      </c>
      <c r="C54" s="4"/>
      <c r="D54" s="6"/>
      <c r="E54" s="8"/>
      <c r="F54" s="8"/>
    </row>
    <row r="55" spans="1:7" hidden="1" x14ac:dyDescent="0.25">
      <c r="A55" s="3">
        <v>10</v>
      </c>
      <c r="B55" s="4" t="s">
        <v>39</v>
      </c>
      <c r="C55" s="4"/>
      <c r="D55" s="6"/>
      <c r="E55" s="8"/>
      <c r="F55" s="8"/>
    </row>
    <row r="56" spans="1:7" hidden="1" x14ac:dyDescent="0.25">
      <c r="A56" s="3" t="s">
        <v>40</v>
      </c>
      <c r="B56" s="4" t="s">
        <v>7</v>
      </c>
      <c r="C56" s="4"/>
      <c r="D56" s="6"/>
      <c r="E56" s="8"/>
      <c r="F56" s="8"/>
    </row>
    <row r="57" spans="1:7" hidden="1" x14ac:dyDescent="0.25">
      <c r="A57" s="3" t="s">
        <v>41</v>
      </c>
      <c r="B57" s="4" t="s">
        <v>19</v>
      </c>
      <c r="C57" s="4"/>
      <c r="D57" s="6"/>
      <c r="E57" s="8"/>
      <c r="F57" s="8"/>
    </row>
    <row r="58" spans="1:7" hidden="1" x14ac:dyDescent="0.25">
      <c r="A58" s="3">
        <v>11</v>
      </c>
      <c r="B58" s="7" t="s">
        <v>42</v>
      </c>
      <c r="C58" s="7"/>
      <c r="D58" s="6"/>
      <c r="E58" s="8"/>
      <c r="F58" s="8"/>
      <c r="G58" s="9"/>
    </row>
    <row r="59" spans="1:7" hidden="1" x14ac:dyDescent="0.25">
      <c r="A59" s="3">
        <v>1</v>
      </c>
      <c r="B59" s="4" t="s">
        <v>43</v>
      </c>
      <c r="C59" s="4"/>
      <c r="D59" s="6"/>
      <c r="E59" s="8"/>
      <c r="F59" s="8"/>
      <c r="G59" s="61"/>
    </row>
    <row r="60" spans="1:7" hidden="1" x14ac:dyDescent="0.25">
      <c r="A60" s="3">
        <v>2</v>
      </c>
      <c r="B60" s="7" t="s">
        <v>42</v>
      </c>
      <c r="C60" s="7"/>
      <c r="D60" s="8"/>
      <c r="E60" s="6"/>
      <c r="F60" s="6"/>
    </row>
    <row r="61" spans="1:7" x14ac:dyDescent="0.25">
      <c r="A61" s="13"/>
      <c r="B61" s="14"/>
      <c r="C61" s="14"/>
      <c r="D61" s="15"/>
      <c r="E61" s="16"/>
      <c r="F61" s="16"/>
    </row>
    <row r="62" spans="1:7" x14ac:dyDescent="0.25">
      <c r="D62" s="126" t="s">
        <v>163</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D63:F63"/>
    <mergeCell ref="A13:F13"/>
    <mergeCell ref="E15:F15"/>
    <mergeCell ref="H30:H36"/>
    <mergeCell ref="D62:F62"/>
  </mergeCells>
  <pageMargins left="0.7" right="0.7" top="0.75" bottom="0.75" header="0.3" footer="0.3"/>
  <pageSetup paperSize="9" scale="75" orientation="portrait"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topLeftCell="A7" workbookViewId="0">
      <selection activeCell="D61" sqref="D61"/>
    </sheetView>
  </sheetViews>
  <sheetFormatPr defaultColWidth="9.140625" defaultRowHeight="18.75" x14ac:dyDescent="0.3"/>
  <cols>
    <col min="1" max="1" width="9.140625" style="19" customWidth="1"/>
    <col min="2" max="2" width="22" style="19" customWidth="1"/>
    <col min="3" max="3" width="16.140625" style="19" customWidth="1"/>
    <col min="4" max="4" width="19.85546875" style="19"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165</v>
      </c>
      <c r="B4" s="144"/>
      <c r="C4" s="144"/>
      <c r="D4" s="144"/>
      <c r="E4" s="144"/>
      <c r="F4" s="144"/>
      <c r="G4" s="144"/>
      <c r="H4" s="27"/>
      <c r="I4" s="27"/>
      <c r="J4" s="27"/>
      <c r="K4" s="27"/>
      <c r="L4" s="27"/>
      <c r="M4" s="27"/>
      <c r="N4" s="27"/>
      <c r="O4" s="27"/>
    </row>
    <row r="5" spans="1:15" x14ac:dyDescent="0.3">
      <c r="A5" s="66"/>
      <c r="B5" s="66"/>
      <c r="C5" s="66"/>
      <c r="D5" s="66"/>
      <c r="E5" s="66"/>
      <c r="F5" s="66"/>
      <c r="G5" s="66"/>
      <c r="H5" s="27"/>
      <c r="I5" s="27"/>
      <c r="J5" s="27"/>
      <c r="K5" s="27"/>
      <c r="L5" s="27"/>
      <c r="M5" s="27"/>
      <c r="N5" s="27"/>
      <c r="O5" s="27"/>
    </row>
    <row r="6" spans="1:15" x14ac:dyDescent="0.3">
      <c r="A6" s="23" t="s">
        <v>118</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x14ac:dyDescent="0.3">
      <c r="A9" s="149" t="s">
        <v>119</v>
      </c>
      <c r="B9" s="150"/>
      <c r="C9" s="73">
        <v>65953989</v>
      </c>
      <c r="D9" s="73">
        <v>56192000</v>
      </c>
      <c r="E9" s="73"/>
      <c r="F9" s="73"/>
      <c r="G9" s="73">
        <f>C9+D9+F9</f>
        <v>122145989</v>
      </c>
    </row>
    <row r="10" spans="1:15" x14ac:dyDescent="0.3">
      <c r="A10" s="151" t="s">
        <v>120</v>
      </c>
      <c r="B10" s="152"/>
      <c r="C10" s="74">
        <v>5855391500</v>
      </c>
      <c r="D10" s="74">
        <f>3208699500-E10</f>
        <v>726881500</v>
      </c>
      <c r="E10" s="74">
        <v>2481818000</v>
      </c>
      <c r="F10" s="74">
        <v>310255303</v>
      </c>
      <c r="G10" s="74">
        <f>C10+D10+E10+F10</f>
        <v>9374346303</v>
      </c>
    </row>
    <row r="11" spans="1:15" x14ac:dyDescent="0.3">
      <c r="A11" s="151" t="s">
        <v>56</v>
      </c>
      <c r="B11" s="152"/>
      <c r="C11" s="73">
        <f>SUM(C12:C15)</f>
        <v>5895588442</v>
      </c>
      <c r="D11" s="73">
        <f t="shared" ref="D11:G11" si="0">SUM(D12:D15)</f>
        <v>668879581</v>
      </c>
      <c r="E11" s="73">
        <f t="shared" si="0"/>
        <v>1776602625</v>
      </c>
      <c r="F11" s="73">
        <f t="shared" si="0"/>
        <v>290286357</v>
      </c>
      <c r="G11" s="73">
        <f t="shared" si="0"/>
        <v>8631357005</v>
      </c>
    </row>
    <row r="12" spans="1:15" x14ac:dyDescent="0.3">
      <c r="A12" s="151" t="s">
        <v>112</v>
      </c>
      <c r="B12" s="152"/>
      <c r="C12" s="74">
        <v>1309421944</v>
      </c>
      <c r="D12" s="74">
        <f>128171559-E12</f>
        <v>128171559</v>
      </c>
      <c r="E12" s="74">
        <v>0</v>
      </c>
      <c r="F12" s="74">
        <v>67200000</v>
      </c>
      <c r="G12" s="74">
        <f>C12+D12+E12+F12</f>
        <v>1504793503</v>
      </c>
    </row>
    <row r="13" spans="1:15" x14ac:dyDescent="0.3">
      <c r="A13" s="151" t="s">
        <v>113</v>
      </c>
      <c r="B13" s="152"/>
      <c r="C13" s="74">
        <v>1396217058</v>
      </c>
      <c r="D13" s="74">
        <f>646319160-E13</f>
        <v>133827361</v>
      </c>
      <c r="E13" s="74">
        <f>485069879+27421920</f>
        <v>512491799</v>
      </c>
      <c r="F13" s="74"/>
      <c r="G13" s="74">
        <f t="shared" ref="G13:G15" si="1">C13+D13+E13+F13</f>
        <v>2042536218</v>
      </c>
    </row>
    <row r="14" spans="1:15" x14ac:dyDescent="0.3">
      <c r="A14" s="151" t="s">
        <v>114</v>
      </c>
      <c r="B14" s="152"/>
      <c r="C14" s="74">
        <v>1414498908</v>
      </c>
      <c r="D14" s="74">
        <v>202970024</v>
      </c>
      <c r="E14" s="74">
        <v>322546364</v>
      </c>
      <c r="F14" s="74">
        <v>0</v>
      </c>
      <c r="G14" s="74">
        <f t="shared" si="1"/>
        <v>1940015296</v>
      </c>
    </row>
    <row r="15" spans="1:15" x14ac:dyDescent="0.3">
      <c r="A15" s="151" t="s">
        <v>121</v>
      </c>
      <c r="B15" s="152"/>
      <c r="C15" s="74">
        <v>1775450532</v>
      </c>
      <c r="D15" s="74">
        <f>D81</f>
        <v>203910637</v>
      </c>
      <c r="E15" s="74">
        <f>D82</f>
        <v>941564462</v>
      </c>
      <c r="F15" s="74">
        <f>D86</f>
        <v>223086357</v>
      </c>
      <c r="G15" s="74">
        <f t="shared" si="1"/>
        <v>3144011988</v>
      </c>
    </row>
    <row r="16" spans="1:15" x14ac:dyDescent="0.3">
      <c r="A16" s="153" t="s">
        <v>115</v>
      </c>
      <c r="B16" s="154"/>
      <c r="C16" s="73">
        <f>C9+C10-C11</f>
        <v>25757047</v>
      </c>
      <c r="D16" s="73">
        <f t="shared" ref="D16:F16" si="2">D9+D10-D11</f>
        <v>114193919</v>
      </c>
      <c r="E16" s="73">
        <f t="shared" si="2"/>
        <v>705215375</v>
      </c>
      <c r="F16" s="73">
        <f t="shared" si="2"/>
        <v>19968946</v>
      </c>
      <c r="G16" s="75">
        <f>C16+D16+E16+F16</f>
        <v>865135287</v>
      </c>
    </row>
    <row r="17" spans="1:7" x14ac:dyDescent="0.3">
      <c r="A17" s="28"/>
      <c r="B17" s="29"/>
      <c r="C17" s="29"/>
      <c r="D17" s="29"/>
      <c r="E17" s="29"/>
      <c r="F17" s="29"/>
      <c r="G17" s="29"/>
    </row>
    <row r="18" spans="1:7" x14ac:dyDescent="0.3">
      <c r="A18" s="23" t="s">
        <v>109</v>
      </c>
    </row>
    <row r="19" spans="1:7" x14ac:dyDescent="0.3">
      <c r="A19" s="25" t="s">
        <v>52</v>
      </c>
      <c r="B19" s="22"/>
      <c r="C19" s="145">
        <v>1414498908</v>
      </c>
      <c r="D19" s="145"/>
    </row>
    <row r="20" spans="1:7" s="94" customFormat="1" ht="27" customHeight="1" x14ac:dyDescent="0.3">
      <c r="A20" s="94" t="s">
        <v>57</v>
      </c>
      <c r="B20" s="95"/>
      <c r="C20" s="95"/>
      <c r="D20" s="96"/>
      <c r="E20" s="96"/>
      <c r="F20" s="96"/>
    </row>
    <row r="21" spans="1:7" ht="22.5" customHeight="1" x14ac:dyDescent="0.3">
      <c r="A21" s="139" t="s">
        <v>58</v>
      </c>
      <c r="B21" s="139" t="s">
        <v>59</v>
      </c>
      <c r="C21" s="141" t="s">
        <v>56</v>
      </c>
      <c r="D21" s="142"/>
      <c r="E21" s="44"/>
      <c r="F21" s="24"/>
    </row>
    <row r="22" spans="1:7" ht="35.25" customHeight="1" x14ac:dyDescent="0.3">
      <c r="A22" s="140"/>
      <c r="B22" s="140"/>
      <c r="C22" s="31" t="s">
        <v>149</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47"/>
      <c r="F24" s="24"/>
    </row>
    <row r="25" spans="1:7" x14ac:dyDescent="0.3">
      <c r="A25" s="35">
        <v>6000</v>
      </c>
      <c r="B25" s="33" t="s">
        <v>63</v>
      </c>
      <c r="C25" s="34">
        <v>446517000</v>
      </c>
      <c r="D25" s="34">
        <v>1789846735</v>
      </c>
      <c r="E25" s="47"/>
      <c r="F25" s="24"/>
    </row>
    <row r="26" spans="1:7" ht="30" x14ac:dyDescent="0.3">
      <c r="A26" s="36">
        <v>6001</v>
      </c>
      <c r="B26" s="37" t="s">
        <v>64</v>
      </c>
      <c r="C26" s="38">
        <v>421261499</v>
      </c>
      <c r="D26" s="38">
        <v>1701296994</v>
      </c>
      <c r="E26" s="41"/>
      <c r="F26" s="24"/>
    </row>
    <row r="27" spans="1:7" ht="30" x14ac:dyDescent="0.3">
      <c r="A27" s="36">
        <v>6002</v>
      </c>
      <c r="B27" s="37" t="s">
        <v>65</v>
      </c>
      <c r="C27" s="38"/>
      <c r="D27" s="38"/>
      <c r="E27" s="41"/>
      <c r="F27" s="24"/>
    </row>
    <row r="28" spans="1:7" x14ac:dyDescent="0.3">
      <c r="A28" s="36">
        <v>6003</v>
      </c>
      <c r="B28" s="37" t="s">
        <v>66</v>
      </c>
      <c r="C28" s="38">
        <v>25255501</v>
      </c>
      <c r="D28" s="38">
        <v>88549741</v>
      </c>
      <c r="E28" s="41"/>
      <c r="F28" s="24"/>
    </row>
    <row r="29" spans="1:7" ht="42.75" x14ac:dyDescent="0.3">
      <c r="A29" s="35">
        <v>6050</v>
      </c>
      <c r="B29" s="33" t="s">
        <v>67</v>
      </c>
      <c r="C29" s="34">
        <v>113180400</v>
      </c>
      <c r="D29" s="34">
        <v>395008200</v>
      </c>
      <c r="E29" s="47"/>
      <c r="F29" s="24"/>
    </row>
    <row r="30" spans="1:7" ht="45" x14ac:dyDescent="0.3">
      <c r="A30" s="36">
        <v>6051</v>
      </c>
      <c r="B30" s="37" t="s">
        <v>67</v>
      </c>
      <c r="C30" s="38">
        <v>113180400</v>
      </c>
      <c r="D30" s="38">
        <v>395008200</v>
      </c>
      <c r="E30" s="41"/>
      <c r="F30" s="24"/>
    </row>
    <row r="31" spans="1:7" x14ac:dyDescent="0.3">
      <c r="A31" s="35">
        <v>6100</v>
      </c>
      <c r="B31" s="33" t="s">
        <v>68</v>
      </c>
      <c r="C31" s="34">
        <v>438227592</v>
      </c>
      <c r="D31" s="34">
        <v>1373199194</v>
      </c>
      <c r="E31" s="47"/>
      <c r="F31" s="24"/>
    </row>
    <row r="32" spans="1:7" x14ac:dyDescent="0.3">
      <c r="A32" s="36">
        <v>6101</v>
      </c>
      <c r="B32" s="37" t="s">
        <v>69</v>
      </c>
      <c r="C32" s="38">
        <v>7986000</v>
      </c>
      <c r="D32" s="38">
        <v>34890000</v>
      </c>
      <c r="E32" s="41"/>
      <c r="F32" s="24"/>
    </row>
    <row r="33" spans="1:6" x14ac:dyDescent="0.3">
      <c r="A33" s="36">
        <v>6105</v>
      </c>
      <c r="B33" s="37" t="s">
        <v>70</v>
      </c>
      <c r="C33" s="38">
        <v>203574781</v>
      </c>
      <c r="D33" s="38">
        <v>418740252</v>
      </c>
      <c r="E33" s="41"/>
      <c r="F33" s="24"/>
    </row>
    <row r="34" spans="1:6" x14ac:dyDescent="0.3">
      <c r="A34" s="36">
        <v>6112</v>
      </c>
      <c r="B34" s="37" t="s">
        <v>71</v>
      </c>
      <c r="C34" s="38">
        <v>147465413</v>
      </c>
      <c r="D34" s="38">
        <v>598267949</v>
      </c>
      <c r="E34" s="41"/>
      <c r="F34" s="24"/>
    </row>
    <row r="35" spans="1:6" ht="30" x14ac:dyDescent="0.3">
      <c r="A35" s="36">
        <v>6113</v>
      </c>
      <c r="B35" s="37" t="s">
        <v>72</v>
      </c>
      <c r="C35" s="38">
        <v>2235000</v>
      </c>
      <c r="D35" s="38">
        <v>7977000</v>
      </c>
      <c r="E35" s="41"/>
      <c r="F35" s="24"/>
    </row>
    <row r="36" spans="1:6" x14ac:dyDescent="0.3">
      <c r="A36" s="36">
        <v>6115</v>
      </c>
      <c r="B36" s="37" t="s">
        <v>73</v>
      </c>
      <c r="C36" s="38">
        <v>76966398</v>
      </c>
      <c r="D36" s="38">
        <v>313323993</v>
      </c>
      <c r="E36" s="41"/>
      <c r="F36" s="24"/>
    </row>
    <row r="37" spans="1:6" ht="30" x14ac:dyDescent="0.3">
      <c r="A37" s="36">
        <v>6117</v>
      </c>
      <c r="B37" s="37" t="s">
        <v>74</v>
      </c>
      <c r="C37" s="38">
        <v>0</v>
      </c>
      <c r="D37" s="38"/>
      <c r="E37" s="41"/>
      <c r="F37" s="24"/>
    </row>
    <row r="38" spans="1:6" x14ac:dyDescent="0.3">
      <c r="A38" s="36">
        <v>6149</v>
      </c>
      <c r="B38" s="37" t="s">
        <v>75</v>
      </c>
      <c r="C38" s="38">
        <v>0</v>
      </c>
      <c r="D38" s="38"/>
      <c r="E38" s="41"/>
      <c r="F38" s="24"/>
    </row>
    <row r="39" spans="1:6" x14ac:dyDescent="0.3">
      <c r="A39" s="35">
        <v>6200</v>
      </c>
      <c r="B39" s="33" t="s">
        <v>150</v>
      </c>
      <c r="C39" s="34"/>
      <c r="D39" s="34">
        <v>16680000</v>
      </c>
      <c r="E39" s="47"/>
      <c r="F39" s="24"/>
    </row>
    <row r="40" spans="1:6" x14ac:dyDescent="0.3">
      <c r="A40" s="36">
        <v>6201</v>
      </c>
      <c r="B40" s="37" t="s">
        <v>151</v>
      </c>
      <c r="C40" s="38"/>
      <c r="D40" s="38">
        <v>16680000</v>
      </c>
      <c r="E40" s="41"/>
      <c r="F40" s="24"/>
    </row>
    <row r="41" spans="1:6" x14ac:dyDescent="0.3">
      <c r="A41" s="35">
        <v>6300</v>
      </c>
      <c r="B41" s="33" t="s">
        <v>76</v>
      </c>
      <c r="C41" s="34">
        <v>151978871</v>
      </c>
      <c r="D41" s="34">
        <v>595006773</v>
      </c>
      <c r="E41" s="47"/>
      <c r="F41" s="24"/>
    </row>
    <row r="42" spans="1:6" x14ac:dyDescent="0.3">
      <c r="A42" s="36">
        <v>6301</v>
      </c>
      <c r="B42" s="37" t="s">
        <v>77</v>
      </c>
      <c r="C42" s="38">
        <v>113365218</v>
      </c>
      <c r="D42" s="38">
        <v>443838572</v>
      </c>
      <c r="E42" s="41"/>
      <c r="F42" s="24"/>
    </row>
    <row r="43" spans="1:6" x14ac:dyDescent="0.3">
      <c r="A43" s="36">
        <v>6302</v>
      </c>
      <c r="B43" s="37" t="s">
        <v>78</v>
      </c>
      <c r="C43" s="38">
        <v>19433268</v>
      </c>
      <c r="D43" s="38">
        <v>76085846</v>
      </c>
      <c r="E43" s="41"/>
      <c r="F43" s="24"/>
    </row>
    <row r="44" spans="1:6" x14ac:dyDescent="0.3">
      <c r="A44" s="36">
        <v>6303</v>
      </c>
      <c r="B44" s="37" t="s">
        <v>79</v>
      </c>
      <c r="C44" s="38">
        <v>12956024</v>
      </c>
      <c r="D44" s="38">
        <v>50724413</v>
      </c>
      <c r="E44" s="41"/>
      <c r="F44" s="24"/>
    </row>
    <row r="45" spans="1:6" x14ac:dyDescent="0.3">
      <c r="A45" s="36">
        <v>6304</v>
      </c>
      <c r="B45" s="37" t="s">
        <v>80</v>
      </c>
      <c r="C45" s="38">
        <v>6224361</v>
      </c>
      <c r="D45" s="38">
        <v>24357942</v>
      </c>
      <c r="E45" s="41"/>
      <c r="F45" s="24"/>
    </row>
    <row r="46" spans="1:6" ht="28.5" x14ac:dyDescent="0.3">
      <c r="A46" s="35">
        <v>6400</v>
      </c>
      <c r="B46" s="33" t="s">
        <v>81</v>
      </c>
      <c r="C46" s="34">
        <v>451945525</v>
      </c>
      <c r="D46" s="34">
        <v>1316960770</v>
      </c>
      <c r="E46" s="47"/>
      <c r="F46" s="24"/>
    </row>
    <row r="47" spans="1:6" x14ac:dyDescent="0.3">
      <c r="A47" s="36">
        <v>6449</v>
      </c>
      <c r="B47" s="37" t="s">
        <v>82</v>
      </c>
      <c r="C47" s="38">
        <v>314248525</v>
      </c>
      <c r="D47" s="38">
        <v>1179263770</v>
      </c>
      <c r="E47" s="41"/>
      <c r="F47" s="24"/>
    </row>
    <row r="48" spans="1:6" ht="28.5" x14ac:dyDescent="0.3">
      <c r="A48" s="35">
        <v>6500</v>
      </c>
      <c r="B48" s="33" t="s">
        <v>83</v>
      </c>
      <c r="C48" s="34">
        <v>28602803</v>
      </c>
      <c r="D48" s="34">
        <v>54177347</v>
      </c>
      <c r="E48" s="47"/>
      <c r="F48" s="24"/>
    </row>
    <row r="49" spans="1:6" x14ac:dyDescent="0.3">
      <c r="A49" s="36">
        <v>6501</v>
      </c>
      <c r="B49" s="37" t="s">
        <v>84</v>
      </c>
      <c r="C49" s="38">
        <v>28116928</v>
      </c>
      <c r="D49" s="38">
        <v>45702427</v>
      </c>
      <c r="E49" s="41"/>
      <c r="F49" s="24"/>
    </row>
    <row r="50" spans="1:6" x14ac:dyDescent="0.3">
      <c r="A50" s="36">
        <v>6502</v>
      </c>
      <c r="B50" s="37" t="s">
        <v>85</v>
      </c>
      <c r="C50" s="38">
        <v>485875</v>
      </c>
      <c r="D50" s="38">
        <v>4324920</v>
      </c>
      <c r="E50" s="41"/>
      <c r="F50" s="24"/>
    </row>
    <row r="51" spans="1:6" x14ac:dyDescent="0.3">
      <c r="A51" s="35">
        <v>6550</v>
      </c>
      <c r="B51" s="33" t="s">
        <v>86</v>
      </c>
      <c r="C51" s="34"/>
      <c r="D51" s="34">
        <v>6312000</v>
      </c>
      <c r="E51" s="47"/>
      <c r="F51" s="24"/>
    </row>
    <row r="52" spans="1:6" x14ac:dyDescent="0.3">
      <c r="A52" s="36">
        <v>6551</v>
      </c>
      <c r="B52" s="37" t="s">
        <v>87</v>
      </c>
      <c r="C52" s="38"/>
      <c r="D52" s="38">
        <v>0</v>
      </c>
      <c r="E52" s="41"/>
      <c r="F52" s="24"/>
    </row>
    <row r="53" spans="1:6" ht="30" x14ac:dyDescent="0.3">
      <c r="A53" s="36">
        <v>6552</v>
      </c>
      <c r="B53" s="37" t="s">
        <v>88</v>
      </c>
      <c r="C53" s="38"/>
      <c r="D53" s="38"/>
      <c r="E53" s="41"/>
      <c r="F53" s="24"/>
    </row>
    <row r="54" spans="1:6" x14ac:dyDescent="0.3">
      <c r="A54" s="36">
        <v>6599</v>
      </c>
      <c r="B54" s="37" t="s">
        <v>89</v>
      </c>
      <c r="C54" s="38">
        <v>0</v>
      </c>
      <c r="D54" s="38">
        <v>6312000</v>
      </c>
      <c r="E54" s="41"/>
      <c r="F54" s="24"/>
    </row>
    <row r="55" spans="1:6" ht="28.5" x14ac:dyDescent="0.3">
      <c r="A55" s="35">
        <v>6600</v>
      </c>
      <c r="B55" s="33" t="s">
        <v>90</v>
      </c>
      <c r="C55" s="34">
        <v>305341</v>
      </c>
      <c r="D55" s="34">
        <v>1704223</v>
      </c>
      <c r="E55" s="47"/>
      <c r="F55" s="24"/>
    </row>
    <row r="56" spans="1:6" ht="30" x14ac:dyDescent="0.3">
      <c r="A56" s="36">
        <v>6601</v>
      </c>
      <c r="B56" s="37" t="s">
        <v>91</v>
      </c>
      <c r="C56" s="38">
        <v>74341</v>
      </c>
      <c r="D56" s="38">
        <v>549223</v>
      </c>
      <c r="E56" s="41"/>
      <c r="F56" s="24"/>
    </row>
    <row r="57" spans="1:6" ht="30" x14ac:dyDescent="0.3">
      <c r="A57" s="36">
        <v>6617</v>
      </c>
      <c r="B57" s="37" t="s">
        <v>92</v>
      </c>
      <c r="C57" s="38"/>
      <c r="D57" s="38"/>
      <c r="E57" s="41"/>
      <c r="F57" s="24"/>
    </row>
    <row r="58" spans="1:6" x14ac:dyDescent="0.3">
      <c r="A58" s="35">
        <v>6700</v>
      </c>
      <c r="B58" s="33" t="s">
        <v>93</v>
      </c>
      <c r="C58" s="34">
        <v>5250000</v>
      </c>
      <c r="D58" s="34">
        <v>21900000</v>
      </c>
      <c r="E58" s="47"/>
      <c r="F58" s="24"/>
    </row>
    <row r="59" spans="1:6" x14ac:dyDescent="0.3">
      <c r="A59" s="36">
        <v>6704</v>
      </c>
      <c r="B59" s="37" t="s">
        <v>94</v>
      </c>
      <c r="C59" s="38">
        <v>5250000</v>
      </c>
      <c r="D59" s="38">
        <v>21900000</v>
      </c>
      <c r="E59" s="41"/>
      <c r="F59" s="24"/>
    </row>
    <row r="60" spans="1:6" x14ac:dyDescent="0.3">
      <c r="A60" s="35">
        <v>6750</v>
      </c>
      <c r="B60" s="33" t="s">
        <v>95</v>
      </c>
      <c r="C60" s="34"/>
      <c r="D60" s="34">
        <v>18000000</v>
      </c>
      <c r="E60" s="47"/>
      <c r="F60" s="24"/>
    </row>
    <row r="61" spans="1:6" ht="30" x14ac:dyDescent="0.3">
      <c r="A61" s="36">
        <v>6757</v>
      </c>
      <c r="B61" s="37" t="s">
        <v>153</v>
      </c>
      <c r="C61" s="38"/>
      <c r="D61" s="38">
        <v>18000000</v>
      </c>
      <c r="E61" s="41"/>
      <c r="F61" s="24"/>
    </row>
    <row r="62" spans="1:6" x14ac:dyDescent="0.3">
      <c r="A62" s="36">
        <v>6799</v>
      </c>
      <c r="B62" s="37" t="s">
        <v>96</v>
      </c>
      <c r="C62" s="38"/>
      <c r="D62" s="38"/>
      <c r="E62" s="41"/>
      <c r="F62" s="24"/>
    </row>
    <row r="63" spans="1:6" ht="85.5" x14ac:dyDescent="0.3">
      <c r="A63" s="35">
        <v>6900</v>
      </c>
      <c r="B63" s="33" t="s">
        <v>97</v>
      </c>
      <c r="C63" s="34"/>
      <c r="D63" s="34">
        <v>124456000</v>
      </c>
      <c r="E63" s="47"/>
      <c r="F63" s="24"/>
    </row>
    <row r="64" spans="1:6" ht="31.5" customHeight="1" x14ac:dyDescent="0.3">
      <c r="A64" s="36">
        <v>6905</v>
      </c>
      <c r="B64" s="37" t="s">
        <v>98</v>
      </c>
      <c r="C64" s="38"/>
      <c r="D64" s="38"/>
      <c r="E64" s="41"/>
      <c r="F64" s="24"/>
    </row>
    <row r="65" spans="1:6" ht="18.75" customHeight="1" x14ac:dyDescent="0.3">
      <c r="A65" s="36">
        <v>6907</v>
      </c>
      <c r="B65" s="37" t="s">
        <v>99</v>
      </c>
      <c r="C65" s="38"/>
      <c r="D65" s="38"/>
      <c r="E65" s="41"/>
      <c r="F65" s="24"/>
    </row>
    <row r="66" spans="1:6" ht="30" x14ac:dyDescent="0.3">
      <c r="A66" s="36">
        <v>6912</v>
      </c>
      <c r="B66" s="37" t="s">
        <v>152</v>
      </c>
      <c r="C66" s="38"/>
      <c r="D66" s="38">
        <v>1430000</v>
      </c>
      <c r="E66" s="41"/>
      <c r="F66" s="24"/>
    </row>
    <row r="67" spans="1:6" ht="30" x14ac:dyDescent="0.3">
      <c r="A67" s="36">
        <v>6949</v>
      </c>
      <c r="B67" s="37" t="s">
        <v>100</v>
      </c>
      <c r="C67" s="38"/>
      <c r="D67" s="38">
        <v>123026000</v>
      </c>
      <c r="E67" s="41"/>
      <c r="F67" s="24"/>
    </row>
    <row r="68" spans="1:6" ht="42.75" x14ac:dyDescent="0.3">
      <c r="A68" s="35">
        <v>7000</v>
      </c>
      <c r="B68" s="33" t="s">
        <v>101</v>
      </c>
      <c r="C68" s="34"/>
      <c r="D68" s="34">
        <v>24204200</v>
      </c>
      <c r="E68" s="47"/>
      <c r="F68" s="24"/>
    </row>
    <row r="69" spans="1:6" x14ac:dyDescent="0.3">
      <c r="A69" s="36">
        <v>7004</v>
      </c>
      <c r="B69" s="37" t="s">
        <v>102</v>
      </c>
      <c r="C69" s="38"/>
      <c r="D69" s="38"/>
      <c r="E69" s="41"/>
      <c r="F69" s="24"/>
    </row>
    <row r="70" spans="1:6" ht="45" x14ac:dyDescent="0.3">
      <c r="A70" s="36">
        <v>7006</v>
      </c>
      <c r="B70" s="37" t="s">
        <v>103</v>
      </c>
      <c r="C70" s="38"/>
      <c r="D70" s="38"/>
      <c r="E70" s="41"/>
      <c r="F70" s="24"/>
    </row>
    <row r="71" spans="1:6" x14ac:dyDescent="0.3">
      <c r="A71" s="36">
        <v>7049</v>
      </c>
      <c r="B71" s="37" t="s">
        <v>104</v>
      </c>
      <c r="C71" s="38"/>
      <c r="D71" s="38">
        <v>24204200</v>
      </c>
      <c r="E71" s="41"/>
      <c r="F71" s="24"/>
    </row>
    <row r="72" spans="1:6" ht="57" x14ac:dyDescent="0.3">
      <c r="A72" s="35">
        <v>7950</v>
      </c>
      <c r="B72" s="33" t="s">
        <v>168</v>
      </c>
      <c r="C72" s="34">
        <v>138803000</v>
      </c>
      <c r="D72" s="34">
        <f>C72</f>
        <v>138803000</v>
      </c>
      <c r="E72" s="47"/>
      <c r="F72" s="24"/>
    </row>
    <row r="73" spans="1:6" x14ac:dyDescent="0.3">
      <c r="A73" s="36">
        <v>7951</v>
      </c>
      <c r="B73" s="37" t="s">
        <v>169</v>
      </c>
      <c r="C73" s="38">
        <v>276500</v>
      </c>
      <c r="D73" s="38">
        <f>C73</f>
        <v>276500</v>
      </c>
      <c r="E73" s="41"/>
      <c r="F73" s="24"/>
    </row>
    <row r="74" spans="1:6" x14ac:dyDescent="0.3">
      <c r="A74" s="36">
        <v>7952</v>
      </c>
      <c r="B74" s="37" t="s">
        <v>170</v>
      </c>
      <c r="C74" s="38">
        <v>124425000</v>
      </c>
      <c r="D74" s="38">
        <f t="shared" ref="D74:D76" si="3">C74</f>
        <v>124425000</v>
      </c>
      <c r="E74" s="41"/>
      <c r="F74" s="24"/>
    </row>
    <row r="75" spans="1:6" x14ac:dyDescent="0.3">
      <c r="A75" s="36">
        <v>7953</v>
      </c>
      <c r="B75" s="37" t="s">
        <v>171</v>
      </c>
      <c r="C75" s="38">
        <v>13825000</v>
      </c>
      <c r="D75" s="38">
        <f t="shared" si="3"/>
        <v>13825000</v>
      </c>
      <c r="E75" s="41"/>
      <c r="F75" s="24"/>
    </row>
    <row r="76" spans="1:6" ht="30" x14ac:dyDescent="0.3">
      <c r="A76" s="36">
        <v>7954</v>
      </c>
      <c r="B76" s="37" t="s">
        <v>172</v>
      </c>
      <c r="C76" s="38">
        <v>276500</v>
      </c>
      <c r="D76" s="38">
        <f t="shared" si="3"/>
        <v>276500</v>
      </c>
      <c r="E76" s="41"/>
      <c r="F76" s="24"/>
    </row>
    <row r="77" spans="1:6" ht="42.75" x14ac:dyDescent="0.3">
      <c r="A77" s="35">
        <v>9050</v>
      </c>
      <c r="B77" s="33" t="s">
        <v>105</v>
      </c>
      <c r="C77" s="34"/>
      <c r="D77" s="34"/>
      <c r="E77" s="47"/>
      <c r="F77" s="24"/>
    </row>
    <row r="78" spans="1:6" x14ac:dyDescent="0.3">
      <c r="A78" s="36">
        <v>9099</v>
      </c>
      <c r="B78" s="37" t="s">
        <v>106</v>
      </c>
      <c r="C78" s="38"/>
      <c r="D78" s="38"/>
      <c r="E78" s="41"/>
      <c r="F78" s="24"/>
    </row>
    <row r="79" spans="1:6" x14ac:dyDescent="0.3">
      <c r="A79" s="39"/>
      <c r="B79" s="40"/>
      <c r="C79" s="41"/>
      <c r="D79" s="41"/>
      <c r="E79" s="41"/>
      <c r="F79" s="24"/>
    </row>
    <row r="80" spans="1:6" x14ac:dyDescent="0.3">
      <c r="A80" s="25" t="s">
        <v>53</v>
      </c>
      <c r="B80" s="22"/>
      <c r="C80" s="22"/>
      <c r="D80" s="85">
        <f>D81+D82</f>
        <v>1145475099</v>
      </c>
    </row>
    <row r="81" spans="1:6" ht="26.25" customHeight="1" x14ac:dyDescent="0.3">
      <c r="A81" s="22" t="s">
        <v>154</v>
      </c>
      <c r="D81" s="76">
        <f>1145475099-D82</f>
        <v>203910637</v>
      </c>
      <c r="E81" s="19" t="s">
        <v>155</v>
      </c>
    </row>
    <row r="82" spans="1:6" ht="26.25" customHeight="1" x14ac:dyDescent="0.3">
      <c r="A82" s="22" t="s">
        <v>157</v>
      </c>
      <c r="D82" s="76">
        <f>39512252+304425319+508342474+56638017+32646400</f>
        <v>941564462</v>
      </c>
      <c r="E82" s="19" t="s">
        <v>155</v>
      </c>
    </row>
    <row r="83" spans="1:6" ht="24" customHeight="1" x14ac:dyDescent="0.3">
      <c r="A83" s="25" t="s">
        <v>54</v>
      </c>
      <c r="B83" s="22"/>
      <c r="C83" s="22"/>
      <c r="D83" s="85">
        <f>D84+D85+D86</f>
        <v>223086357</v>
      </c>
    </row>
    <row r="84" spans="1:6" ht="24" customHeight="1" x14ac:dyDescent="0.3">
      <c r="A84" s="22" t="s">
        <v>124</v>
      </c>
      <c r="B84" s="22"/>
      <c r="C84" s="22"/>
    </row>
    <row r="85" spans="1:6" x14ac:dyDescent="0.3">
      <c r="A85" s="22" t="s">
        <v>107</v>
      </c>
    </row>
    <row r="86" spans="1:6" x14ac:dyDescent="0.3">
      <c r="A86" s="22" t="s">
        <v>108</v>
      </c>
      <c r="D86" s="76">
        <v>223086357</v>
      </c>
      <c r="E86" s="19" t="str">
        <f>E82</f>
        <v>đồng.</v>
      </c>
    </row>
    <row r="87" spans="1:6" x14ac:dyDescent="0.3">
      <c r="A87" s="22"/>
    </row>
    <row r="88" spans="1:6" x14ac:dyDescent="0.3">
      <c r="A88" s="22"/>
    </row>
    <row r="90" spans="1:6" x14ac:dyDescent="0.3">
      <c r="C90" s="143" t="s">
        <v>164</v>
      </c>
      <c r="D90" s="143"/>
      <c r="E90" s="143"/>
      <c r="F90" s="143"/>
    </row>
    <row r="91" spans="1:6" x14ac:dyDescent="0.3">
      <c r="A91" s="23" t="s">
        <v>110</v>
      </c>
      <c r="C91" s="144" t="s">
        <v>45</v>
      </c>
      <c r="D91" s="144"/>
      <c r="E91" s="144"/>
      <c r="F91"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90:F90"/>
    <mergeCell ref="C91:F91"/>
  </mergeCells>
  <pageMargins left="0.25" right="0.2" top="0.6" bottom="0.76" header="0.51" footer="0.56000000000000005"/>
  <pageSetup paperSize="9" scale="83" fitToHeight="0"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61" sqref="D61"/>
    </sheetView>
  </sheetViews>
  <sheetFormatPr defaultColWidth="9" defaultRowHeight="15.75" x14ac:dyDescent="0.25"/>
  <cols>
    <col min="1" max="1" width="6.7109375" style="1" customWidth="1"/>
    <col min="2" max="2" width="3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52"/>
      <c r="B4" s="52"/>
      <c r="C4" s="135"/>
      <c r="D4" s="135"/>
      <c r="E4" s="135"/>
      <c r="F4" s="135"/>
    </row>
    <row r="5" spans="1:7" ht="18.75" x14ac:dyDescent="0.3">
      <c r="A5" s="52"/>
      <c r="B5" s="52"/>
      <c r="C5" s="136" t="s">
        <v>161</v>
      </c>
      <c r="D5" s="136"/>
      <c r="E5" s="136"/>
      <c r="F5" s="136"/>
    </row>
    <row r="6" spans="1:7" ht="18.75" x14ac:dyDescent="0.3">
      <c r="A6" s="52"/>
      <c r="B6" s="52"/>
      <c r="C6" s="57"/>
      <c r="D6" s="57"/>
      <c r="E6" s="57"/>
      <c r="F6" s="57"/>
    </row>
    <row r="7" spans="1:7" x14ac:dyDescent="0.25">
      <c r="A7" s="137" t="s">
        <v>166</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53"/>
      <c r="B10" s="53"/>
      <c r="C10" s="53"/>
      <c r="D10" s="53"/>
      <c r="E10" s="53"/>
      <c r="F10" s="53"/>
    </row>
    <row r="11" spans="1:7" ht="16.5" x14ac:dyDescent="0.25">
      <c r="A11" s="123" t="s">
        <v>129</v>
      </c>
      <c r="B11" s="138"/>
      <c r="C11" s="138"/>
      <c r="D11" s="138"/>
      <c r="E11" s="138"/>
      <c r="F11" s="138"/>
    </row>
    <row r="12" spans="1:7" ht="59.25" customHeight="1" x14ac:dyDescent="0.25">
      <c r="A12" s="129" t="s">
        <v>130</v>
      </c>
      <c r="B12" s="130"/>
      <c r="C12" s="130"/>
      <c r="D12" s="130"/>
      <c r="E12" s="130"/>
      <c r="F12" s="130"/>
    </row>
    <row r="13" spans="1:7" ht="19.5" customHeight="1" x14ac:dyDescent="0.25">
      <c r="A13" s="123" t="s">
        <v>136</v>
      </c>
      <c r="B13" s="123"/>
      <c r="C13" s="123"/>
      <c r="D13" s="123"/>
      <c r="E13" s="123"/>
      <c r="F13" s="123"/>
    </row>
    <row r="14" spans="1:7" ht="16.5" x14ac:dyDescent="0.25">
      <c r="A14" s="56"/>
      <c r="B14" s="56"/>
      <c r="C14" s="56"/>
      <c r="D14" s="56"/>
      <c r="E14" s="56"/>
      <c r="F14" s="56"/>
    </row>
    <row r="15" spans="1:7" x14ac:dyDescent="0.25">
      <c r="A15" s="48"/>
      <c r="B15" s="48"/>
      <c r="C15" s="48"/>
      <c r="D15" s="48"/>
      <c r="E15" s="124" t="s">
        <v>44</v>
      </c>
      <c r="F15" s="124"/>
      <c r="G15" s="48"/>
    </row>
    <row r="16" spans="1:7" ht="63" x14ac:dyDescent="0.25">
      <c r="A16" s="50" t="s">
        <v>0</v>
      </c>
      <c r="B16" s="51" t="s">
        <v>1</v>
      </c>
      <c r="C16" s="54" t="s">
        <v>131</v>
      </c>
      <c r="D16" s="54" t="s">
        <v>134</v>
      </c>
      <c r="E16" s="54" t="s">
        <v>132</v>
      </c>
      <c r="F16" s="54" t="s">
        <v>135</v>
      </c>
    </row>
    <row r="17" spans="1:8" x14ac:dyDescent="0.25">
      <c r="A17" s="55">
        <v>1</v>
      </c>
      <c r="B17" s="55">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785520000</v>
      </c>
      <c r="D19" s="67">
        <v>790040000</v>
      </c>
      <c r="E19" s="84">
        <f>D19/C19</f>
        <v>1.0057541501171199</v>
      </c>
      <c r="F19" s="84">
        <f>D19/816800000</f>
        <v>0.96723800195886389</v>
      </c>
    </row>
    <row r="20" spans="1:8" x14ac:dyDescent="0.25">
      <c r="A20" s="3">
        <v>2</v>
      </c>
      <c r="B20" s="4" t="s">
        <v>140</v>
      </c>
      <c r="C20" s="67">
        <f>D20</f>
        <v>473440733</v>
      </c>
      <c r="D20" s="90">
        <v>473440733</v>
      </c>
      <c r="E20" s="84">
        <f t="shared" ref="E20:E21" si="0">D20/C20</f>
        <v>1</v>
      </c>
      <c r="F20" s="84">
        <f>490080000/D20</f>
        <v>1.0351454064684376</v>
      </c>
    </row>
    <row r="21" spans="1:8" x14ac:dyDescent="0.25">
      <c r="A21" s="3">
        <v>3</v>
      </c>
      <c r="B21" s="4" t="s">
        <v>12</v>
      </c>
      <c r="C21" s="67">
        <f>C19*40/100</f>
        <v>314208000</v>
      </c>
      <c r="D21" s="67">
        <f>D19*40/100</f>
        <v>316016000</v>
      </c>
      <c r="E21" s="84">
        <f t="shared" si="0"/>
        <v>1.0057541501171199</v>
      </c>
      <c r="F21" s="6"/>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49"/>
    </row>
    <row r="28" spans="1:8" ht="31.5" hidden="1" x14ac:dyDescent="0.25">
      <c r="A28" s="10" t="s">
        <v>8</v>
      </c>
      <c r="B28" s="4" t="s">
        <v>17</v>
      </c>
      <c r="C28" s="67"/>
      <c r="D28" s="71"/>
      <c r="E28" s="83"/>
      <c r="F28" s="8"/>
    </row>
    <row r="29" spans="1:8" ht="31.5" hidden="1" x14ac:dyDescent="0.25">
      <c r="A29" s="10" t="s">
        <v>18</v>
      </c>
      <c r="B29" s="4" t="s">
        <v>19</v>
      </c>
      <c r="C29" s="67"/>
      <c r="D29" s="71"/>
      <c r="E29" s="83"/>
      <c r="F29" s="8"/>
    </row>
    <row r="30" spans="1:8" ht="31.5" x14ac:dyDescent="0.25">
      <c r="A30" s="17">
        <v>1</v>
      </c>
      <c r="B30" s="18" t="s">
        <v>20</v>
      </c>
      <c r="C30" s="72">
        <f>D30</f>
        <v>8631357005</v>
      </c>
      <c r="D30" s="71">
        <f>D31+D34</f>
        <v>8631357005</v>
      </c>
      <c r="E30" s="83"/>
      <c r="F30" s="8"/>
      <c r="H30" s="125" t="s">
        <v>111</v>
      </c>
    </row>
    <row r="31" spans="1:8" x14ac:dyDescent="0.25">
      <c r="A31" s="17" t="s">
        <v>4</v>
      </c>
      <c r="B31" s="18" t="s">
        <v>7</v>
      </c>
      <c r="C31" s="72">
        <f t="shared" ref="C31:C34" si="1">D31</f>
        <v>8341070648</v>
      </c>
      <c r="D31" s="71">
        <f>D32+D33</f>
        <v>8341070648</v>
      </c>
      <c r="E31" s="84">
        <f t="shared" ref="E31:E33" si="2">D31/C31</f>
        <v>1</v>
      </c>
      <c r="F31" s="8"/>
      <c r="H31" s="125"/>
    </row>
    <row r="32" spans="1:8" x14ac:dyDescent="0.25">
      <c r="A32" s="17" t="s">
        <v>49</v>
      </c>
      <c r="B32" s="18" t="s">
        <v>47</v>
      </c>
      <c r="C32" s="72">
        <f t="shared" si="1"/>
        <v>5895588442</v>
      </c>
      <c r="D32" s="71">
        <v>5895588442</v>
      </c>
      <c r="E32" s="84">
        <f t="shared" si="2"/>
        <v>1</v>
      </c>
      <c r="F32" s="88">
        <f>D32/6399636615</f>
        <v>0.92123800094858976</v>
      </c>
      <c r="H32" s="125"/>
    </row>
    <row r="33" spans="1:8" ht="47.25" x14ac:dyDescent="0.25">
      <c r="A33" s="17" t="s">
        <v>50</v>
      </c>
      <c r="B33" s="18" t="s">
        <v>48</v>
      </c>
      <c r="C33" s="72">
        <f t="shared" si="1"/>
        <v>2445482206</v>
      </c>
      <c r="D33" s="71">
        <v>2445482206</v>
      </c>
      <c r="E33" s="84">
        <f t="shared" si="2"/>
        <v>1</v>
      </c>
      <c r="F33" s="8"/>
      <c r="H33" s="125"/>
    </row>
    <row r="34" spans="1:8" ht="19.5" customHeight="1" x14ac:dyDescent="0.25">
      <c r="A34" s="17" t="s">
        <v>5</v>
      </c>
      <c r="B34" s="18" t="s">
        <v>19</v>
      </c>
      <c r="C34" s="72">
        <f t="shared" si="1"/>
        <v>290286357</v>
      </c>
      <c r="D34" s="71">
        <v>290286357</v>
      </c>
      <c r="E34" s="83"/>
      <c r="F34" s="8"/>
      <c r="H34" s="125"/>
    </row>
    <row r="35" spans="1:8" hidden="1" x14ac:dyDescent="0.25">
      <c r="A35" s="17"/>
      <c r="B35" s="60" t="s">
        <v>141</v>
      </c>
      <c r="C35" s="72"/>
      <c r="D35" s="71"/>
      <c r="E35" s="83"/>
      <c r="F35" s="8"/>
      <c r="H35" s="125"/>
    </row>
    <row r="36" spans="1:8" hidden="1" x14ac:dyDescent="0.25">
      <c r="A36" s="17"/>
      <c r="B36" s="18" t="s">
        <v>51</v>
      </c>
      <c r="C36" s="72"/>
      <c r="D36" s="71"/>
      <c r="E36" s="83"/>
      <c r="F36" s="8"/>
      <c r="H36" s="125"/>
    </row>
    <row r="37" spans="1:8" hidden="1" x14ac:dyDescent="0.25">
      <c r="A37" s="3">
        <v>4</v>
      </c>
      <c r="B37" s="4" t="s">
        <v>21</v>
      </c>
      <c r="C37" s="4"/>
      <c r="D37" s="6"/>
      <c r="E37" s="8"/>
      <c r="F37" s="8"/>
    </row>
    <row r="38" spans="1:8" hidden="1" x14ac:dyDescent="0.25">
      <c r="A38" s="3" t="s">
        <v>22</v>
      </c>
      <c r="B38" s="4" t="s">
        <v>7</v>
      </c>
      <c r="C38" s="4"/>
      <c r="D38" s="6"/>
      <c r="E38" s="8"/>
      <c r="F38" s="8"/>
    </row>
    <row r="39" spans="1:8" ht="31.5" hidden="1" x14ac:dyDescent="0.25">
      <c r="A39" s="3" t="s">
        <v>23</v>
      </c>
      <c r="B39" s="4" t="s">
        <v>19</v>
      </c>
      <c r="C39" s="4"/>
      <c r="D39" s="6"/>
      <c r="E39" s="8"/>
      <c r="F39" s="8"/>
    </row>
    <row r="40" spans="1:8" hidden="1" x14ac:dyDescent="0.25">
      <c r="A40" s="3">
        <v>5</v>
      </c>
      <c r="B40" s="4" t="s">
        <v>24</v>
      </c>
      <c r="C40" s="4"/>
      <c r="D40" s="6"/>
      <c r="E40" s="8"/>
      <c r="F40" s="8"/>
    </row>
    <row r="41" spans="1:8" hidden="1" x14ac:dyDescent="0.25">
      <c r="A41" s="3" t="s">
        <v>25</v>
      </c>
      <c r="B41" s="4" t="s">
        <v>7</v>
      </c>
      <c r="C41" s="4"/>
      <c r="D41" s="6"/>
      <c r="E41" s="8"/>
      <c r="F41" s="8"/>
    </row>
    <row r="42" spans="1:8" ht="31.5" hidden="1" x14ac:dyDescent="0.25">
      <c r="A42" s="3" t="s">
        <v>26</v>
      </c>
      <c r="B42" s="4" t="s">
        <v>19</v>
      </c>
      <c r="C42" s="4"/>
      <c r="D42" s="6"/>
      <c r="E42" s="8"/>
      <c r="F42" s="8"/>
    </row>
    <row r="43" spans="1:8" hidden="1" x14ac:dyDescent="0.25">
      <c r="A43" s="3">
        <v>6</v>
      </c>
      <c r="B43" s="4" t="s">
        <v>27</v>
      </c>
      <c r="C43" s="4"/>
      <c r="D43" s="6"/>
      <c r="E43" s="8"/>
      <c r="F43" s="8"/>
    </row>
    <row r="44" spans="1:8" hidden="1" x14ac:dyDescent="0.25">
      <c r="A44" s="3" t="s">
        <v>28</v>
      </c>
      <c r="B44" s="4" t="s">
        <v>7</v>
      </c>
      <c r="C44" s="4"/>
      <c r="D44" s="6"/>
      <c r="E44" s="8"/>
      <c r="F44" s="8"/>
    </row>
    <row r="45" spans="1:8" ht="31.5" hidden="1" x14ac:dyDescent="0.25">
      <c r="A45" s="3" t="s">
        <v>29</v>
      </c>
      <c r="B45" s="4" t="s">
        <v>19</v>
      </c>
      <c r="C45" s="4"/>
      <c r="D45" s="6"/>
      <c r="E45" s="8"/>
      <c r="F45" s="8"/>
    </row>
    <row r="46" spans="1:8" hidden="1" x14ac:dyDescent="0.25">
      <c r="A46" s="3">
        <v>7</v>
      </c>
      <c r="B46" s="4" t="s">
        <v>30</v>
      </c>
      <c r="C46" s="4"/>
      <c r="D46" s="6"/>
      <c r="E46" s="8"/>
      <c r="F46" s="8"/>
    </row>
    <row r="47" spans="1:8" hidden="1" x14ac:dyDescent="0.25">
      <c r="A47" s="3" t="s">
        <v>31</v>
      </c>
      <c r="B47" s="4" t="s">
        <v>7</v>
      </c>
      <c r="C47" s="4"/>
      <c r="D47" s="6"/>
      <c r="E47" s="8"/>
      <c r="F47" s="8"/>
    </row>
    <row r="48" spans="1:8" ht="31.5" hidden="1" x14ac:dyDescent="0.25">
      <c r="A48" s="3" t="s">
        <v>32</v>
      </c>
      <c r="B48" s="4" t="s">
        <v>19</v>
      </c>
      <c r="C48" s="4"/>
      <c r="D48" s="6"/>
      <c r="E48" s="8"/>
      <c r="F48" s="8"/>
    </row>
    <row r="49" spans="1:7" hidden="1" x14ac:dyDescent="0.25">
      <c r="A49" s="3">
        <v>8</v>
      </c>
      <c r="B49" s="4" t="s">
        <v>33</v>
      </c>
      <c r="C49" s="4"/>
      <c r="D49" s="6"/>
      <c r="E49" s="8"/>
      <c r="F49" s="8"/>
    </row>
    <row r="50" spans="1:7" hidden="1" x14ac:dyDescent="0.25">
      <c r="A50" s="3" t="s">
        <v>34</v>
      </c>
      <c r="B50" s="4" t="s">
        <v>7</v>
      </c>
      <c r="C50" s="4"/>
      <c r="D50" s="6"/>
      <c r="E50" s="8"/>
      <c r="F50" s="8"/>
    </row>
    <row r="51" spans="1:7" ht="31.5" hidden="1" x14ac:dyDescent="0.25">
      <c r="A51" s="3" t="s">
        <v>35</v>
      </c>
      <c r="B51" s="4" t="s">
        <v>19</v>
      </c>
      <c r="C51" s="4"/>
      <c r="D51" s="6"/>
      <c r="E51" s="8"/>
      <c r="F51" s="8"/>
    </row>
    <row r="52" spans="1:7" ht="31.5" hidden="1" x14ac:dyDescent="0.25">
      <c r="A52" s="3">
        <v>9</v>
      </c>
      <c r="B52" s="4" t="s">
        <v>36</v>
      </c>
      <c r="C52" s="4"/>
      <c r="D52" s="6"/>
      <c r="E52" s="8"/>
      <c r="F52" s="8"/>
    </row>
    <row r="53" spans="1:7" hidden="1" x14ac:dyDescent="0.25">
      <c r="A53" s="3" t="s">
        <v>37</v>
      </c>
      <c r="B53" s="4" t="s">
        <v>7</v>
      </c>
      <c r="C53" s="4"/>
      <c r="D53" s="6"/>
      <c r="E53" s="8"/>
      <c r="F53" s="8"/>
    </row>
    <row r="54" spans="1:7" ht="31.5" hidden="1" x14ac:dyDescent="0.25">
      <c r="A54" s="3" t="s">
        <v>38</v>
      </c>
      <c r="B54" s="4" t="s">
        <v>19</v>
      </c>
      <c r="C54" s="4"/>
      <c r="D54" s="6"/>
      <c r="E54" s="8"/>
      <c r="F54" s="8"/>
    </row>
    <row r="55" spans="1:7" hidden="1" x14ac:dyDescent="0.25">
      <c r="A55" s="3">
        <v>10</v>
      </c>
      <c r="B55" s="4" t="s">
        <v>39</v>
      </c>
      <c r="C55" s="4"/>
      <c r="D55" s="6"/>
      <c r="E55" s="8"/>
      <c r="F55" s="8"/>
    </row>
    <row r="56" spans="1:7" hidden="1" x14ac:dyDescent="0.25">
      <c r="A56" s="3" t="s">
        <v>40</v>
      </c>
      <c r="B56" s="4" t="s">
        <v>7</v>
      </c>
      <c r="C56" s="4"/>
      <c r="D56" s="6"/>
      <c r="E56" s="8"/>
      <c r="F56" s="8"/>
    </row>
    <row r="57" spans="1:7" ht="31.5" hidden="1" x14ac:dyDescent="0.25">
      <c r="A57" s="3" t="s">
        <v>41</v>
      </c>
      <c r="B57" s="4" t="s">
        <v>19</v>
      </c>
      <c r="C57" s="4"/>
      <c r="D57" s="6"/>
      <c r="E57" s="8"/>
      <c r="F57" s="8"/>
    </row>
    <row r="58" spans="1:7" hidden="1" x14ac:dyDescent="0.25">
      <c r="A58" s="3">
        <v>11</v>
      </c>
      <c r="B58" s="7" t="s">
        <v>42</v>
      </c>
      <c r="C58" s="7"/>
      <c r="D58" s="6"/>
      <c r="E58" s="8"/>
      <c r="F58" s="8"/>
      <c r="G58" s="9"/>
    </row>
    <row r="59" spans="1:7" hidden="1" x14ac:dyDescent="0.25">
      <c r="A59" s="3">
        <v>1</v>
      </c>
      <c r="B59" s="4" t="s">
        <v>43</v>
      </c>
      <c r="C59" s="4"/>
      <c r="D59" s="6"/>
      <c r="E59" s="8"/>
      <c r="F59" s="8"/>
      <c r="G59" s="49"/>
    </row>
    <row r="60" spans="1:7" hidden="1" x14ac:dyDescent="0.25">
      <c r="A60" s="3">
        <v>2</v>
      </c>
      <c r="B60" s="7" t="s">
        <v>42</v>
      </c>
      <c r="C60" s="7"/>
      <c r="D60" s="8"/>
      <c r="E60" s="6"/>
      <c r="F60" s="6"/>
    </row>
    <row r="61" spans="1:7" x14ac:dyDescent="0.25">
      <c r="A61" s="13"/>
      <c r="B61" s="14"/>
      <c r="C61" s="14"/>
      <c r="D61" s="15"/>
      <c r="E61" s="16"/>
      <c r="F61" s="16"/>
    </row>
    <row r="62" spans="1:7" x14ac:dyDescent="0.25">
      <c r="D62" s="126" t="s">
        <v>173</v>
      </c>
      <c r="E62" s="126"/>
      <c r="F62" s="126"/>
    </row>
    <row r="63" spans="1:7" x14ac:dyDescent="0.25">
      <c r="D63" s="127" t="s">
        <v>45</v>
      </c>
      <c r="E63" s="127"/>
      <c r="F63" s="127"/>
    </row>
  </sheetData>
  <mergeCells count="17">
    <mergeCell ref="H30:H36"/>
    <mergeCell ref="D62:F62"/>
    <mergeCell ref="A2:B2"/>
    <mergeCell ref="A1:F1"/>
    <mergeCell ref="C2:F2"/>
    <mergeCell ref="A3:B3"/>
    <mergeCell ref="C3:F3"/>
    <mergeCell ref="D63:F63"/>
    <mergeCell ref="A11:F11"/>
    <mergeCell ref="A12:F12"/>
    <mergeCell ref="C4:F4"/>
    <mergeCell ref="C5:F5"/>
    <mergeCell ref="A7:F7"/>
    <mergeCell ref="A8:F8"/>
    <mergeCell ref="A9:F9"/>
    <mergeCell ref="A13:F13"/>
    <mergeCell ref="E15:F15"/>
  </mergeCells>
  <pageMargins left="0.7" right="0.7" top="0.75" bottom="0.75" header="0.3" footer="0.3"/>
  <pageSetup paperSize="9" scale="75"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workbookViewId="0">
      <selection activeCell="D61" sqref="D61"/>
    </sheetView>
  </sheetViews>
  <sheetFormatPr defaultColWidth="9.140625" defaultRowHeight="18.75" x14ac:dyDescent="0.3"/>
  <cols>
    <col min="1" max="1" width="9.140625" style="19" customWidth="1"/>
    <col min="2" max="2" width="19.28515625" style="19" customWidth="1"/>
    <col min="3" max="3" width="16.140625" style="19" customWidth="1"/>
    <col min="4" max="4" width="19.85546875" style="19"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167</v>
      </c>
      <c r="B4" s="144"/>
      <c r="C4" s="144"/>
      <c r="D4" s="144"/>
      <c r="E4" s="144"/>
      <c r="F4" s="144"/>
      <c r="G4" s="144"/>
      <c r="H4" s="27"/>
      <c r="I4" s="27"/>
      <c r="J4" s="27"/>
      <c r="K4" s="27"/>
      <c r="L4" s="27"/>
      <c r="M4" s="27"/>
      <c r="N4" s="27"/>
      <c r="O4" s="27"/>
    </row>
    <row r="5" spans="1:15" x14ac:dyDescent="0.3">
      <c r="A5" s="66"/>
      <c r="B5" s="66"/>
      <c r="C5" s="66"/>
      <c r="D5" s="66"/>
      <c r="E5" s="66"/>
      <c r="F5" s="66"/>
      <c r="G5" s="66"/>
      <c r="H5" s="27"/>
      <c r="I5" s="27"/>
      <c r="J5" s="27"/>
      <c r="K5" s="27"/>
      <c r="L5" s="27"/>
      <c r="M5" s="27"/>
      <c r="N5" s="27"/>
      <c r="O5" s="27"/>
    </row>
    <row r="6" spans="1:15" x14ac:dyDescent="0.3">
      <c r="A6" s="23" t="s">
        <v>118</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x14ac:dyDescent="0.3">
      <c r="A9" s="149" t="s">
        <v>119</v>
      </c>
      <c r="B9" s="150"/>
      <c r="C9" s="73">
        <v>65953989</v>
      </c>
      <c r="D9" s="73">
        <v>56192000</v>
      </c>
      <c r="E9" s="73"/>
      <c r="F9" s="73"/>
      <c r="G9" s="73">
        <v>122145989</v>
      </c>
    </row>
    <row r="10" spans="1:15" x14ac:dyDescent="0.3">
      <c r="A10" s="151" t="s">
        <v>120</v>
      </c>
      <c r="B10" s="152"/>
      <c r="C10" s="74">
        <v>5855391500</v>
      </c>
      <c r="D10" s="74">
        <v>726881500</v>
      </c>
      <c r="E10" s="74">
        <v>2481818000</v>
      </c>
      <c r="F10" s="74">
        <v>310255303</v>
      </c>
      <c r="G10" s="74">
        <v>9374346303</v>
      </c>
    </row>
    <row r="11" spans="1:15" x14ac:dyDescent="0.3">
      <c r="A11" s="151" t="s">
        <v>56</v>
      </c>
      <c r="B11" s="152"/>
      <c r="C11" s="73">
        <v>5895588442</v>
      </c>
      <c r="D11" s="73">
        <v>668879581</v>
      </c>
      <c r="E11" s="73">
        <v>1776602625</v>
      </c>
      <c r="F11" s="73">
        <v>290286357</v>
      </c>
      <c r="G11" s="73">
        <v>8631357005</v>
      </c>
    </row>
    <row r="12" spans="1:15" x14ac:dyDescent="0.3">
      <c r="A12" s="151" t="s">
        <v>112</v>
      </c>
      <c r="B12" s="152"/>
      <c r="C12" s="74">
        <v>1309421944</v>
      </c>
      <c r="D12" s="74">
        <v>128171559</v>
      </c>
      <c r="E12" s="74">
        <v>0</v>
      </c>
      <c r="F12" s="74">
        <v>67200000</v>
      </c>
      <c r="G12" s="74">
        <v>1504793503</v>
      </c>
    </row>
    <row r="13" spans="1:15" x14ac:dyDescent="0.3">
      <c r="A13" s="151" t="s">
        <v>113</v>
      </c>
      <c r="B13" s="152"/>
      <c r="C13" s="74">
        <v>1396217058</v>
      </c>
      <c r="D13" s="74">
        <v>133827361</v>
      </c>
      <c r="E13" s="74">
        <v>512491799</v>
      </c>
      <c r="F13" s="74"/>
      <c r="G13" s="74">
        <v>2042536218</v>
      </c>
    </row>
    <row r="14" spans="1:15" x14ac:dyDescent="0.3">
      <c r="A14" s="151" t="s">
        <v>114</v>
      </c>
      <c r="B14" s="152"/>
      <c r="C14" s="74">
        <v>1414498908</v>
      </c>
      <c r="D14" s="74">
        <v>202970024</v>
      </c>
      <c r="E14" s="74">
        <v>322546364</v>
      </c>
      <c r="F14" s="74">
        <v>0</v>
      </c>
      <c r="G14" s="74">
        <v>1940015296</v>
      </c>
    </row>
    <row r="15" spans="1:15" x14ac:dyDescent="0.3">
      <c r="A15" s="151" t="s">
        <v>121</v>
      </c>
      <c r="B15" s="152"/>
      <c r="C15" s="74">
        <v>1775450532</v>
      </c>
      <c r="D15" s="74">
        <v>203910637</v>
      </c>
      <c r="E15" s="74">
        <v>941564462</v>
      </c>
      <c r="F15" s="74">
        <v>223086357</v>
      </c>
      <c r="G15" s="74">
        <v>3144011988</v>
      </c>
    </row>
    <row r="16" spans="1:15" x14ac:dyDescent="0.3">
      <c r="A16" s="153" t="s">
        <v>115</v>
      </c>
      <c r="B16" s="154"/>
      <c r="C16" s="73">
        <v>25757047</v>
      </c>
      <c r="D16" s="73">
        <v>114193919</v>
      </c>
      <c r="E16" s="73">
        <v>705215375</v>
      </c>
      <c r="F16" s="73">
        <v>19968946</v>
      </c>
      <c r="G16" s="75">
        <v>865135287</v>
      </c>
    </row>
    <row r="17" spans="1:7" x14ac:dyDescent="0.3">
      <c r="A17" s="28"/>
      <c r="B17" s="29"/>
      <c r="C17" s="29"/>
      <c r="D17" s="29"/>
      <c r="E17" s="29"/>
      <c r="F17" s="29"/>
      <c r="G17" s="29"/>
    </row>
    <row r="18" spans="1:7" x14ac:dyDescent="0.3">
      <c r="A18" s="23" t="s">
        <v>109</v>
      </c>
    </row>
    <row r="19" spans="1:7" x14ac:dyDescent="0.3">
      <c r="A19" s="25" t="s">
        <v>52</v>
      </c>
      <c r="B19" s="22"/>
      <c r="C19" s="145">
        <v>5895588442</v>
      </c>
      <c r="D19" s="145"/>
    </row>
    <row r="20" spans="1:7" s="91" customFormat="1" ht="27"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149</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47"/>
      <c r="F24" s="24"/>
    </row>
    <row r="25" spans="1:7" x14ac:dyDescent="0.3">
      <c r="A25" s="35">
        <v>6000</v>
      </c>
      <c r="B25" s="33" t="s">
        <v>63</v>
      </c>
      <c r="C25" s="34">
        <v>1789846735</v>
      </c>
      <c r="D25" s="34">
        <f>C25</f>
        <v>1789846735</v>
      </c>
      <c r="E25" s="47"/>
      <c r="F25" s="24"/>
    </row>
    <row r="26" spans="1:7" ht="45" x14ac:dyDescent="0.3">
      <c r="A26" s="36">
        <v>6001</v>
      </c>
      <c r="B26" s="37" t="s">
        <v>64</v>
      </c>
      <c r="C26" s="38">
        <v>1701296994</v>
      </c>
      <c r="D26" s="38">
        <f>C26</f>
        <v>1701296994</v>
      </c>
      <c r="E26" s="41"/>
      <c r="F26" s="24"/>
    </row>
    <row r="27" spans="1:7" ht="30" x14ac:dyDescent="0.3">
      <c r="A27" s="36">
        <v>6002</v>
      </c>
      <c r="B27" s="37" t="s">
        <v>65</v>
      </c>
      <c r="C27" s="38"/>
      <c r="D27" s="38"/>
      <c r="E27" s="41"/>
      <c r="F27" s="24"/>
    </row>
    <row r="28" spans="1:7" ht="30" x14ac:dyDescent="0.3">
      <c r="A28" s="36">
        <v>6003</v>
      </c>
      <c r="B28" s="37" t="s">
        <v>66</v>
      </c>
      <c r="C28" s="38">
        <v>88549741</v>
      </c>
      <c r="D28" s="38">
        <f t="shared" ref="D28:D36" si="0">C28</f>
        <v>88549741</v>
      </c>
      <c r="E28" s="41"/>
      <c r="F28" s="24"/>
    </row>
    <row r="29" spans="1:7" ht="57" x14ac:dyDescent="0.3">
      <c r="A29" s="35">
        <v>6050</v>
      </c>
      <c r="B29" s="33" t="s">
        <v>67</v>
      </c>
      <c r="C29" s="34">
        <v>395008200</v>
      </c>
      <c r="D29" s="34">
        <f t="shared" si="0"/>
        <v>395008200</v>
      </c>
      <c r="E29" s="47"/>
      <c r="F29" s="24"/>
    </row>
    <row r="30" spans="1:7" ht="45" x14ac:dyDescent="0.3">
      <c r="A30" s="36">
        <v>6051</v>
      </c>
      <c r="B30" s="37" t="s">
        <v>67</v>
      </c>
      <c r="C30" s="38">
        <v>395008200</v>
      </c>
      <c r="D30" s="38">
        <f t="shared" si="0"/>
        <v>395008200</v>
      </c>
      <c r="E30" s="41"/>
      <c r="F30" s="24"/>
    </row>
    <row r="31" spans="1:7" x14ac:dyDescent="0.3">
      <c r="A31" s="35">
        <v>6100</v>
      </c>
      <c r="B31" s="33" t="s">
        <v>68</v>
      </c>
      <c r="C31" s="34">
        <v>1373199194</v>
      </c>
      <c r="D31" s="34">
        <f t="shared" si="0"/>
        <v>1373199194</v>
      </c>
      <c r="E31" s="47"/>
      <c r="F31" s="24"/>
    </row>
    <row r="32" spans="1:7" x14ac:dyDescent="0.3">
      <c r="A32" s="36">
        <v>6101</v>
      </c>
      <c r="B32" s="37" t="s">
        <v>69</v>
      </c>
      <c r="C32" s="38">
        <v>34890000</v>
      </c>
      <c r="D32" s="38">
        <f t="shared" si="0"/>
        <v>34890000</v>
      </c>
      <c r="E32" s="41"/>
      <c r="F32" s="24"/>
    </row>
    <row r="33" spans="1:6" x14ac:dyDescent="0.3">
      <c r="A33" s="36">
        <v>6105</v>
      </c>
      <c r="B33" s="37" t="s">
        <v>70</v>
      </c>
      <c r="C33" s="38">
        <v>418740252</v>
      </c>
      <c r="D33" s="38">
        <f t="shared" si="0"/>
        <v>418740252</v>
      </c>
      <c r="E33" s="41"/>
      <c r="F33" s="24"/>
    </row>
    <row r="34" spans="1:6" x14ac:dyDescent="0.3">
      <c r="A34" s="36">
        <v>6112</v>
      </c>
      <c r="B34" s="37" t="s">
        <v>71</v>
      </c>
      <c r="C34" s="38">
        <v>598267949</v>
      </c>
      <c r="D34" s="38">
        <f t="shared" si="0"/>
        <v>598267949</v>
      </c>
      <c r="E34" s="41"/>
      <c r="F34" s="24"/>
    </row>
    <row r="35" spans="1:6" ht="30" x14ac:dyDescent="0.3">
      <c r="A35" s="36">
        <v>6113</v>
      </c>
      <c r="B35" s="37" t="s">
        <v>72</v>
      </c>
      <c r="C35" s="38">
        <v>7977000</v>
      </c>
      <c r="D35" s="38">
        <f t="shared" si="0"/>
        <v>7977000</v>
      </c>
      <c r="E35" s="41"/>
      <c r="F35" s="24"/>
    </row>
    <row r="36" spans="1:6" ht="30" x14ac:dyDescent="0.3">
      <c r="A36" s="36">
        <v>6115</v>
      </c>
      <c r="B36" s="37" t="s">
        <v>73</v>
      </c>
      <c r="C36" s="38">
        <v>313323993</v>
      </c>
      <c r="D36" s="38">
        <f t="shared" si="0"/>
        <v>313323993</v>
      </c>
      <c r="E36" s="41"/>
      <c r="F36" s="24"/>
    </row>
    <row r="37" spans="1:6" ht="30" x14ac:dyDescent="0.3">
      <c r="A37" s="36">
        <v>6117</v>
      </c>
      <c r="B37" s="37" t="s">
        <v>74</v>
      </c>
      <c r="C37" s="38">
        <v>0</v>
      </c>
      <c r="D37" s="38"/>
      <c r="E37" s="41"/>
      <c r="F37" s="24"/>
    </row>
    <row r="38" spans="1:6" x14ac:dyDescent="0.3">
      <c r="A38" s="36">
        <v>6149</v>
      </c>
      <c r="B38" s="37" t="s">
        <v>75</v>
      </c>
      <c r="C38" s="38">
        <v>0</v>
      </c>
      <c r="D38" s="38"/>
      <c r="E38" s="41"/>
      <c r="F38" s="24"/>
    </row>
    <row r="39" spans="1:6" x14ac:dyDescent="0.3">
      <c r="A39" s="35">
        <v>6200</v>
      </c>
      <c r="B39" s="33" t="s">
        <v>150</v>
      </c>
      <c r="C39" s="34">
        <v>16680000</v>
      </c>
      <c r="D39" s="34">
        <f t="shared" ref="D39:D61" si="1">C39</f>
        <v>16680000</v>
      </c>
      <c r="E39" s="47"/>
      <c r="F39" s="24"/>
    </row>
    <row r="40" spans="1:6" x14ac:dyDescent="0.3">
      <c r="A40" s="36">
        <v>6201</v>
      </c>
      <c r="B40" s="37" t="s">
        <v>151</v>
      </c>
      <c r="C40" s="38">
        <v>16680000</v>
      </c>
      <c r="D40" s="38">
        <f t="shared" si="1"/>
        <v>16680000</v>
      </c>
      <c r="E40" s="41"/>
      <c r="F40" s="24"/>
    </row>
    <row r="41" spans="1:6" ht="28.5" x14ac:dyDescent="0.3">
      <c r="A41" s="35">
        <v>6300</v>
      </c>
      <c r="B41" s="33" t="s">
        <v>76</v>
      </c>
      <c r="C41" s="34">
        <v>595006773</v>
      </c>
      <c r="D41" s="34">
        <f t="shared" si="1"/>
        <v>595006773</v>
      </c>
      <c r="E41" s="47"/>
      <c r="F41" s="24"/>
    </row>
    <row r="42" spans="1:6" x14ac:dyDescent="0.3">
      <c r="A42" s="36">
        <v>6301</v>
      </c>
      <c r="B42" s="37" t="s">
        <v>77</v>
      </c>
      <c r="C42" s="38">
        <v>443838572</v>
      </c>
      <c r="D42" s="38">
        <f t="shared" si="1"/>
        <v>443838572</v>
      </c>
      <c r="E42" s="41"/>
      <c r="F42" s="24"/>
    </row>
    <row r="43" spans="1:6" x14ac:dyDescent="0.3">
      <c r="A43" s="36">
        <v>6302</v>
      </c>
      <c r="B43" s="37" t="s">
        <v>78</v>
      </c>
      <c r="C43" s="38">
        <v>76085846</v>
      </c>
      <c r="D43" s="38">
        <f t="shared" si="1"/>
        <v>76085846</v>
      </c>
      <c r="E43" s="41"/>
      <c r="F43" s="24"/>
    </row>
    <row r="44" spans="1:6" x14ac:dyDescent="0.3">
      <c r="A44" s="36">
        <v>6303</v>
      </c>
      <c r="B44" s="37" t="s">
        <v>79</v>
      </c>
      <c r="C44" s="38">
        <v>50724413</v>
      </c>
      <c r="D44" s="38">
        <f t="shared" si="1"/>
        <v>50724413</v>
      </c>
      <c r="E44" s="41"/>
      <c r="F44" s="24"/>
    </row>
    <row r="45" spans="1:6" x14ac:dyDescent="0.3">
      <c r="A45" s="36">
        <v>6304</v>
      </c>
      <c r="B45" s="37" t="s">
        <v>80</v>
      </c>
      <c r="C45" s="38">
        <v>24357942</v>
      </c>
      <c r="D45" s="38">
        <f t="shared" si="1"/>
        <v>24357942</v>
      </c>
      <c r="E45" s="41"/>
      <c r="F45" s="24"/>
    </row>
    <row r="46" spans="1:6" ht="42.75" x14ac:dyDescent="0.3">
      <c r="A46" s="35">
        <v>6400</v>
      </c>
      <c r="B46" s="33" t="s">
        <v>81</v>
      </c>
      <c r="C46" s="34">
        <v>1316960770</v>
      </c>
      <c r="D46" s="34">
        <f t="shared" si="1"/>
        <v>1316960770</v>
      </c>
      <c r="E46" s="47"/>
      <c r="F46" s="24"/>
    </row>
    <row r="47" spans="1:6" ht="30" x14ac:dyDescent="0.3">
      <c r="A47" s="36">
        <v>6449</v>
      </c>
      <c r="B47" s="37" t="s">
        <v>82</v>
      </c>
      <c r="C47" s="38">
        <v>1179263770</v>
      </c>
      <c r="D47" s="38">
        <f t="shared" si="1"/>
        <v>1179263770</v>
      </c>
      <c r="E47" s="41"/>
      <c r="F47" s="24"/>
    </row>
    <row r="48" spans="1:6" ht="28.5" x14ac:dyDescent="0.3">
      <c r="A48" s="35">
        <v>6500</v>
      </c>
      <c r="B48" s="33" t="s">
        <v>83</v>
      </c>
      <c r="C48" s="34">
        <v>54177347</v>
      </c>
      <c r="D48" s="34">
        <f t="shared" si="1"/>
        <v>54177347</v>
      </c>
      <c r="E48" s="47"/>
      <c r="F48" s="24"/>
    </row>
    <row r="49" spans="1:6" ht="30" x14ac:dyDescent="0.3">
      <c r="A49" s="36">
        <v>6501</v>
      </c>
      <c r="B49" s="37" t="s">
        <v>84</v>
      </c>
      <c r="C49" s="38">
        <v>45702427</v>
      </c>
      <c r="D49" s="38">
        <f t="shared" si="1"/>
        <v>45702427</v>
      </c>
      <c r="E49" s="41"/>
      <c r="F49" s="24"/>
    </row>
    <row r="50" spans="1:6" ht="30" x14ac:dyDescent="0.3">
      <c r="A50" s="36">
        <v>6502</v>
      </c>
      <c r="B50" s="37" t="s">
        <v>85</v>
      </c>
      <c r="C50" s="38">
        <v>4324920</v>
      </c>
      <c r="D50" s="38">
        <f t="shared" si="1"/>
        <v>4324920</v>
      </c>
      <c r="E50" s="41"/>
      <c r="F50" s="24"/>
    </row>
    <row r="51" spans="1:6" x14ac:dyDescent="0.3">
      <c r="A51" s="35">
        <v>6550</v>
      </c>
      <c r="B51" s="33" t="s">
        <v>86</v>
      </c>
      <c r="C51" s="34">
        <v>6312000</v>
      </c>
      <c r="D51" s="34">
        <f t="shared" si="1"/>
        <v>6312000</v>
      </c>
      <c r="E51" s="47"/>
      <c r="F51" s="24"/>
    </row>
    <row r="52" spans="1:6" x14ac:dyDescent="0.3">
      <c r="A52" s="36">
        <v>6551</v>
      </c>
      <c r="B52" s="37" t="s">
        <v>87</v>
      </c>
      <c r="C52" s="38"/>
      <c r="D52" s="38">
        <f t="shared" si="1"/>
        <v>0</v>
      </c>
      <c r="E52" s="41"/>
      <c r="F52" s="24"/>
    </row>
    <row r="53" spans="1:6" ht="30" x14ac:dyDescent="0.3">
      <c r="A53" s="36">
        <v>6552</v>
      </c>
      <c r="B53" s="37" t="s">
        <v>88</v>
      </c>
      <c r="C53" s="38"/>
      <c r="D53" s="38">
        <f t="shared" si="1"/>
        <v>0</v>
      </c>
      <c r="E53" s="41"/>
      <c r="F53" s="24"/>
    </row>
    <row r="54" spans="1:6" ht="30" x14ac:dyDescent="0.3">
      <c r="A54" s="36">
        <v>6599</v>
      </c>
      <c r="B54" s="37" t="s">
        <v>89</v>
      </c>
      <c r="C54" s="38">
        <v>6312000</v>
      </c>
      <c r="D54" s="38">
        <f t="shared" si="1"/>
        <v>6312000</v>
      </c>
      <c r="E54" s="41"/>
      <c r="F54" s="24"/>
    </row>
    <row r="55" spans="1:6" ht="28.5" x14ac:dyDescent="0.3">
      <c r="A55" s="35">
        <v>6600</v>
      </c>
      <c r="B55" s="33" t="s">
        <v>90</v>
      </c>
      <c r="C55" s="34">
        <v>1704223</v>
      </c>
      <c r="D55" s="34">
        <f t="shared" si="1"/>
        <v>1704223</v>
      </c>
      <c r="E55" s="47"/>
      <c r="F55" s="24"/>
    </row>
    <row r="56" spans="1:6" ht="30" x14ac:dyDescent="0.3">
      <c r="A56" s="36">
        <v>6601</v>
      </c>
      <c r="B56" s="37" t="s">
        <v>91</v>
      </c>
      <c r="C56" s="38">
        <v>549223</v>
      </c>
      <c r="D56" s="38">
        <f t="shared" si="1"/>
        <v>549223</v>
      </c>
      <c r="E56" s="41"/>
      <c r="F56" s="24"/>
    </row>
    <row r="57" spans="1:6" ht="30" x14ac:dyDescent="0.3">
      <c r="A57" s="36">
        <v>6617</v>
      </c>
      <c r="B57" s="37" t="s">
        <v>92</v>
      </c>
      <c r="C57" s="38"/>
      <c r="D57" s="38">
        <f t="shared" si="1"/>
        <v>0</v>
      </c>
      <c r="E57" s="41"/>
      <c r="F57" s="24"/>
    </row>
    <row r="58" spans="1:6" x14ac:dyDescent="0.3">
      <c r="A58" s="35">
        <v>6700</v>
      </c>
      <c r="B58" s="33" t="s">
        <v>93</v>
      </c>
      <c r="C58" s="34">
        <v>21900000</v>
      </c>
      <c r="D58" s="34">
        <f t="shared" si="1"/>
        <v>21900000</v>
      </c>
      <c r="E58" s="47"/>
      <c r="F58" s="24"/>
    </row>
    <row r="59" spans="1:6" x14ac:dyDescent="0.3">
      <c r="A59" s="36">
        <v>6704</v>
      </c>
      <c r="B59" s="37" t="s">
        <v>94</v>
      </c>
      <c r="C59" s="38">
        <v>21900000</v>
      </c>
      <c r="D59" s="38">
        <f t="shared" si="1"/>
        <v>21900000</v>
      </c>
      <c r="E59" s="41"/>
      <c r="F59" s="24"/>
    </row>
    <row r="60" spans="1:6" x14ac:dyDescent="0.3">
      <c r="A60" s="35">
        <v>6750</v>
      </c>
      <c r="B60" s="33" t="s">
        <v>95</v>
      </c>
      <c r="C60" s="34">
        <v>18000000</v>
      </c>
      <c r="D60" s="34">
        <f t="shared" si="1"/>
        <v>18000000</v>
      </c>
      <c r="E60" s="47"/>
      <c r="F60" s="24"/>
    </row>
    <row r="61" spans="1:6" ht="30" x14ac:dyDescent="0.3">
      <c r="A61" s="36">
        <v>6757</v>
      </c>
      <c r="B61" s="37" t="s">
        <v>153</v>
      </c>
      <c r="C61" s="38">
        <v>18000000</v>
      </c>
      <c r="D61" s="38">
        <f t="shared" si="1"/>
        <v>18000000</v>
      </c>
      <c r="E61" s="41"/>
      <c r="F61" s="24"/>
    </row>
    <row r="62" spans="1:6" ht="30" x14ac:dyDescent="0.3">
      <c r="A62" s="36">
        <v>6799</v>
      </c>
      <c r="B62" s="37" t="s">
        <v>96</v>
      </c>
      <c r="C62" s="38"/>
      <c r="D62" s="38"/>
      <c r="E62" s="41"/>
      <c r="F62" s="24"/>
    </row>
    <row r="63" spans="1:6" ht="99.75" x14ac:dyDescent="0.3">
      <c r="A63" s="35">
        <v>6900</v>
      </c>
      <c r="B63" s="33" t="s">
        <v>97</v>
      </c>
      <c r="C63" s="34">
        <v>124456000</v>
      </c>
      <c r="D63" s="34">
        <f>C63</f>
        <v>124456000</v>
      </c>
      <c r="E63" s="47"/>
      <c r="F63" s="24"/>
    </row>
    <row r="64" spans="1:6" ht="31.5" customHeight="1" x14ac:dyDescent="0.3">
      <c r="A64" s="36">
        <v>6905</v>
      </c>
      <c r="B64" s="37" t="s">
        <v>98</v>
      </c>
      <c r="C64" s="38"/>
      <c r="D64" s="38"/>
      <c r="E64" s="41"/>
      <c r="F64" s="24"/>
    </row>
    <row r="65" spans="1:6" ht="18.75" customHeight="1" x14ac:dyDescent="0.3">
      <c r="A65" s="36">
        <v>6907</v>
      </c>
      <c r="B65" s="37" t="s">
        <v>99</v>
      </c>
      <c r="C65" s="38"/>
      <c r="D65" s="38"/>
      <c r="E65" s="41"/>
      <c r="F65" s="24"/>
    </row>
    <row r="66" spans="1:6" ht="30" x14ac:dyDescent="0.3">
      <c r="A66" s="36">
        <v>6912</v>
      </c>
      <c r="B66" s="37" t="s">
        <v>152</v>
      </c>
      <c r="C66" s="38">
        <v>1430000</v>
      </c>
      <c r="D66" s="38">
        <f>C66</f>
        <v>1430000</v>
      </c>
      <c r="E66" s="41"/>
      <c r="F66" s="24"/>
    </row>
    <row r="67" spans="1:6" ht="45" x14ac:dyDescent="0.3">
      <c r="A67" s="36">
        <v>6949</v>
      </c>
      <c r="B67" s="37" t="s">
        <v>100</v>
      </c>
      <c r="C67" s="38">
        <v>123026000</v>
      </c>
      <c r="D67" s="38">
        <f>C67</f>
        <v>123026000</v>
      </c>
      <c r="E67" s="41"/>
      <c r="F67" s="24"/>
    </row>
    <row r="68" spans="1:6" ht="42.75" x14ac:dyDescent="0.3">
      <c r="A68" s="35">
        <v>7000</v>
      </c>
      <c r="B68" s="33" t="s">
        <v>101</v>
      </c>
      <c r="C68" s="34">
        <v>24204200</v>
      </c>
      <c r="D68" s="34">
        <f>C68</f>
        <v>24204200</v>
      </c>
      <c r="E68" s="47"/>
      <c r="F68" s="24"/>
    </row>
    <row r="69" spans="1:6" ht="30" x14ac:dyDescent="0.3">
      <c r="A69" s="36">
        <v>7004</v>
      </c>
      <c r="B69" s="37" t="s">
        <v>102</v>
      </c>
      <c r="C69" s="38"/>
      <c r="D69" s="38"/>
      <c r="E69" s="41"/>
      <c r="F69" s="24"/>
    </row>
    <row r="70" spans="1:6" ht="60" x14ac:dyDescent="0.3">
      <c r="A70" s="36">
        <v>7006</v>
      </c>
      <c r="B70" s="37" t="s">
        <v>103</v>
      </c>
      <c r="C70" s="38"/>
      <c r="D70" s="38"/>
      <c r="E70" s="41"/>
      <c r="F70" s="24"/>
    </row>
    <row r="71" spans="1:6" x14ac:dyDescent="0.3">
      <c r="A71" s="36">
        <v>7049</v>
      </c>
      <c r="B71" s="37" t="s">
        <v>104</v>
      </c>
      <c r="C71" s="38">
        <v>24204200</v>
      </c>
      <c r="D71" s="38">
        <f>C71</f>
        <v>24204200</v>
      </c>
      <c r="E71" s="41"/>
      <c r="F71" s="24"/>
    </row>
    <row r="72" spans="1:6" ht="57" x14ac:dyDescent="0.3">
      <c r="A72" s="35">
        <v>7950</v>
      </c>
      <c r="B72" s="33" t="s">
        <v>168</v>
      </c>
      <c r="C72" s="34">
        <v>138803000</v>
      </c>
      <c r="D72" s="34">
        <f>C72</f>
        <v>138803000</v>
      </c>
      <c r="E72" s="47"/>
      <c r="F72" s="24"/>
    </row>
    <row r="73" spans="1:6" x14ac:dyDescent="0.3">
      <c r="A73" s="36">
        <v>7951</v>
      </c>
      <c r="B73" s="37" t="s">
        <v>169</v>
      </c>
      <c r="C73" s="38">
        <v>276500</v>
      </c>
      <c r="D73" s="38">
        <f>C73</f>
        <v>276500</v>
      </c>
      <c r="E73" s="41"/>
      <c r="F73" s="24"/>
    </row>
    <row r="74" spans="1:6" x14ac:dyDescent="0.3">
      <c r="A74" s="36">
        <v>7952</v>
      </c>
      <c r="B74" s="37" t="s">
        <v>170</v>
      </c>
      <c r="C74" s="38">
        <v>124425000</v>
      </c>
      <c r="D74" s="38">
        <f t="shared" ref="D74:D76" si="2">C74</f>
        <v>124425000</v>
      </c>
      <c r="E74" s="41"/>
      <c r="F74" s="24"/>
    </row>
    <row r="75" spans="1:6" x14ac:dyDescent="0.3">
      <c r="A75" s="36">
        <v>7953</v>
      </c>
      <c r="B75" s="37" t="s">
        <v>171</v>
      </c>
      <c r="C75" s="38">
        <v>13825000</v>
      </c>
      <c r="D75" s="38">
        <f t="shared" si="2"/>
        <v>13825000</v>
      </c>
      <c r="E75" s="41"/>
      <c r="F75" s="24"/>
    </row>
    <row r="76" spans="1:6" ht="30" x14ac:dyDescent="0.3">
      <c r="A76" s="36">
        <v>7954</v>
      </c>
      <c r="B76" s="37" t="s">
        <v>172</v>
      </c>
      <c r="C76" s="38">
        <v>276500</v>
      </c>
      <c r="D76" s="38">
        <f t="shared" si="2"/>
        <v>276500</v>
      </c>
      <c r="E76" s="41"/>
      <c r="F76" s="24"/>
    </row>
    <row r="77" spans="1:6" ht="42.75" x14ac:dyDescent="0.3">
      <c r="A77" s="35">
        <v>9050</v>
      </c>
      <c r="B77" s="33" t="s">
        <v>105</v>
      </c>
      <c r="C77" s="34"/>
      <c r="D77" s="34"/>
      <c r="E77" s="47"/>
      <c r="F77" s="24"/>
    </row>
    <row r="78" spans="1:6" x14ac:dyDescent="0.3">
      <c r="A78" s="36">
        <v>9099</v>
      </c>
      <c r="B78" s="37" t="s">
        <v>106</v>
      </c>
      <c r="C78" s="38"/>
      <c r="D78" s="38"/>
      <c r="E78" s="41"/>
      <c r="F78" s="24"/>
    </row>
    <row r="79" spans="1:6" x14ac:dyDescent="0.3">
      <c r="A79" s="39"/>
      <c r="B79" s="40"/>
      <c r="C79" s="41"/>
      <c r="D79" s="41"/>
      <c r="E79" s="41"/>
      <c r="F79" s="24"/>
    </row>
    <row r="80" spans="1:6" x14ac:dyDescent="0.3">
      <c r="A80" s="25" t="s">
        <v>53</v>
      </c>
      <c r="B80" s="22"/>
      <c r="C80" s="22"/>
      <c r="D80" s="85">
        <f>D81+D82</f>
        <v>2445482206</v>
      </c>
    </row>
    <row r="81" spans="1:6" ht="26.25" customHeight="1" x14ac:dyDescent="0.3">
      <c r="A81" s="22" t="s">
        <v>154</v>
      </c>
      <c r="D81" s="76">
        <f>D11</f>
        <v>668879581</v>
      </c>
      <c r="E81" s="19" t="s">
        <v>155</v>
      </c>
    </row>
    <row r="82" spans="1:6" ht="26.25" customHeight="1" x14ac:dyDescent="0.3">
      <c r="A82" s="22" t="s">
        <v>157</v>
      </c>
      <c r="D82" s="76">
        <f>E11</f>
        <v>1776602625</v>
      </c>
      <c r="E82" s="19" t="s">
        <v>155</v>
      </c>
    </row>
    <row r="83" spans="1:6" ht="24" customHeight="1" x14ac:dyDescent="0.3">
      <c r="A83" s="25" t="s">
        <v>54</v>
      </c>
      <c r="B83" s="22"/>
      <c r="C83" s="22"/>
      <c r="D83" s="85">
        <f>D84+D85+D86</f>
        <v>290286357</v>
      </c>
    </row>
    <row r="84" spans="1:6" ht="24" customHeight="1" x14ac:dyDescent="0.3">
      <c r="A84" s="22" t="s">
        <v>124</v>
      </c>
      <c r="B84" s="22"/>
      <c r="C84" s="22"/>
      <c r="D84" s="76">
        <v>67200000</v>
      </c>
    </row>
    <row r="85" spans="1:6" x14ac:dyDescent="0.3">
      <c r="A85" s="22" t="s">
        <v>107</v>
      </c>
    </row>
    <row r="86" spans="1:6" x14ac:dyDescent="0.3">
      <c r="A86" s="22" t="s">
        <v>108</v>
      </c>
      <c r="D86" s="76">
        <f>F15</f>
        <v>223086357</v>
      </c>
      <c r="E86" s="19" t="str">
        <f>E82</f>
        <v>đồng.</v>
      </c>
    </row>
    <row r="87" spans="1:6" x14ac:dyDescent="0.3">
      <c r="A87" s="22"/>
      <c r="D87" s="86"/>
    </row>
    <row r="88" spans="1:6" x14ac:dyDescent="0.3">
      <c r="A88" s="22"/>
    </row>
    <row r="90" spans="1:6" x14ac:dyDescent="0.3">
      <c r="C90" s="143" t="s">
        <v>164</v>
      </c>
      <c r="D90" s="143"/>
      <c r="E90" s="143"/>
      <c r="F90" s="143"/>
    </row>
    <row r="91" spans="1:6" x14ac:dyDescent="0.3">
      <c r="A91" s="23" t="s">
        <v>110</v>
      </c>
      <c r="C91" s="144" t="s">
        <v>45</v>
      </c>
      <c r="D91" s="144"/>
      <c r="E91" s="144"/>
      <c r="F91"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90:F90"/>
    <mergeCell ref="C91:F91"/>
  </mergeCells>
  <pageMargins left="0.5" right="0.2" top="0.75" bottom="0.62" header="0.3" footer="0.3"/>
  <pageSetup paperSize="9" scale="83"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6"/>
  <sheetViews>
    <sheetView topLeftCell="A30" workbookViewId="0">
      <selection activeCell="D35" sqref="D35"/>
    </sheetView>
  </sheetViews>
  <sheetFormatPr defaultColWidth="9" defaultRowHeight="15.75" x14ac:dyDescent="0.25"/>
  <cols>
    <col min="1" max="1" width="6.7109375" style="1" customWidth="1"/>
    <col min="2" max="2" width="35.42578125" style="1" customWidth="1"/>
    <col min="3" max="5" width="18.28515625" style="1" customWidth="1"/>
    <col min="6" max="6" width="19.42578125" style="1" customWidth="1"/>
    <col min="7" max="7" width="9" style="1"/>
    <col min="8" max="8" width="12.140625" style="1" customWidth="1"/>
    <col min="9" max="16384" width="9" style="1"/>
  </cols>
  <sheetData>
    <row r="1" spans="1:7" x14ac:dyDescent="0.25">
      <c r="A1" s="131" t="s">
        <v>133</v>
      </c>
      <c r="B1" s="131"/>
      <c r="C1" s="131"/>
      <c r="D1" s="131"/>
      <c r="E1" s="131"/>
      <c r="F1" s="131"/>
    </row>
    <row r="2" spans="1:7" ht="16.5" x14ac:dyDescent="0.25">
      <c r="A2" s="132" t="s">
        <v>223</v>
      </c>
      <c r="B2" s="132"/>
      <c r="C2" s="133" t="s">
        <v>125</v>
      </c>
      <c r="D2" s="133"/>
      <c r="E2" s="133"/>
      <c r="F2" s="133"/>
    </row>
    <row r="3" spans="1:7" ht="18.75" x14ac:dyDescent="0.3">
      <c r="A3" s="132" t="s">
        <v>143</v>
      </c>
      <c r="B3" s="132"/>
      <c r="C3" s="134" t="s">
        <v>126</v>
      </c>
      <c r="D3" s="134"/>
      <c r="E3" s="134"/>
      <c r="F3" s="134"/>
    </row>
    <row r="4" spans="1:7" x14ac:dyDescent="0.25">
      <c r="A4" s="118"/>
      <c r="B4" s="118"/>
      <c r="C4" s="135"/>
      <c r="D4" s="135"/>
      <c r="E4" s="135"/>
      <c r="F4" s="135"/>
    </row>
    <row r="5" spans="1:7" ht="18.75" x14ac:dyDescent="0.3">
      <c r="A5" s="118"/>
      <c r="B5" s="118"/>
      <c r="C5" s="136" t="s">
        <v>254</v>
      </c>
      <c r="D5" s="136"/>
      <c r="E5" s="136"/>
      <c r="F5" s="136"/>
    </row>
    <row r="6" spans="1:7" ht="18.75" x14ac:dyDescent="0.3">
      <c r="A6" s="118"/>
      <c r="B6" s="118"/>
      <c r="C6" s="119"/>
      <c r="D6" s="119"/>
      <c r="E6" s="119"/>
      <c r="F6" s="119"/>
    </row>
    <row r="7" spans="1:7" x14ac:dyDescent="0.25">
      <c r="A7" s="137" t="s">
        <v>255</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117"/>
      <c r="B10" s="117"/>
      <c r="C10" s="117"/>
      <c r="D10" s="117"/>
      <c r="E10" s="117"/>
      <c r="F10" s="117"/>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256</v>
      </c>
      <c r="B13" s="123"/>
      <c r="C13" s="123"/>
      <c r="D13" s="123"/>
      <c r="E13" s="123"/>
      <c r="F13" s="123"/>
    </row>
    <row r="14" spans="1:7" ht="16.5" x14ac:dyDescent="0.25">
      <c r="A14" s="115"/>
      <c r="B14" s="115"/>
      <c r="C14" s="115"/>
      <c r="D14" s="115"/>
      <c r="E14" s="115"/>
      <c r="F14" s="115"/>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ht="42" customHeight="1" x14ac:dyDescent="0.25">
      <c r="A19" s="3">
        <v>1</v>
      </c>
      <c r="B19" s="4" t="s">
        <v>139</v>
      </c>
      <c r="C19" s="67">
        <f>2000*60000*9</f>
        <v>1080000000</v>
      </c>
      <c r="D19" s="67">
        <v>248029897</v>
      </c>
      <c r="E19" s="84">
        <f>D19/C19</f>
        <v>0.22965731203703704</v>
      </c>
      <c r="F19" s="113" t="s">
        <v>242</v>
      </c>
    </row>
    <row r="20" spans="1:8" x14ac:dyDescent="0.25">
      <c r="A20" s="3">
        <v>2</v>
      </c>
      <c r="B20" s="4" t="s">
        <v>140</v>
      </c>
      <c r="C20" s="67"/>
      <c r="D20" s="68"/>
      <c r="E20" s="84" t="e">
        <f t="shared" ref="E20" si="0">D20/C20</f>
        <v>#DIV/0!</v>
      </c>
      <c r="F20" s="87"/>
    </row>
    <row r="21" spans="1:8" x14ac:dyDescent="0.25">
      <c r="A21" s="3">
        <v>3</v>
      </c>
      <c r="B21" s="4" t="s">
        <v>12</v>
      </c>
      <c r="C21" s="67">
        <f>C19*40/100</f>
        <v>432000000</v>
      </c>
      <c r="D21" s="68"/>
      <c r="E21" s="84">
        <f>D21/C21</f>
        <v>0</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116"/>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C31+C35</f>
        <v>18388832000</v>
      </c>
      <c r="D30" s="72">
        <f>D31+D36</f>
        <v>1812515657</v>
      </c>
      <c r="E30" s="84">
        <f t="shared" ref="E30:E31" si="1">D30/C30</f>
        <v>9.856611105044627E-2</v>
      </c>
      <c r="F30" s="8"/>
      <c r="H30" s="125" t="s">
        <v>111</v>
      </c>
    </row>
    <row r="31" spans="1:8" ht="26.25" customHeight="1" x14ac:dyDescent="0.25">
      <c r="A31" s="17" t="s">
        <v>4</v>
      </c>
      <c r="B31" s="18" t="s">
        <v>7</v>
      </c>
      <c r="C31" s="72">
        <f>C32+C33+C34</f>
        <v>3858335000</v>
      </c>
      <c r="D31" s="71">
        <f>D32+D33+D34</f>
        <v>1812515657</v>
      </c>
      <c r="E31" s="84">
        <f t="shared" si="1"/>
        <v>0.46976627405344534</v>
      </c>
      <c r="F31" s="8"/>
      <c r="H31" s="125"/>
    </row>
    <row r="32" spans="1:8" ht="48.75" customHeight="1" x14ac:dyDescent="0.25">
      <c r="A32" s="17" t="s">
        <v>49</v>
      </c>
      <c r="B32" s="18" t="s">
        <v>249</v>
      </c>
      <c r="C32" s="72"/>
      <c r="D32" s="71">
        <f>'Q,1,2023 TM'!C12</f>
        <v>0</v>
      </c>
      <c r="E32" s="84" t="e">
        <f>D32/C32</f>
        <v>#DIV/0!</v>
      </c>
      <c r="F32" s="111" t="s">
        <v>225</v>
      </c>
      <c r="H32" s="125"/>
    </row>
    <row r="33" spans="1:8" ht="47.25" x14ac:dyDescent="0.25">
      <c r="A33" s="17" t="s">
        <v>50</v>
      </c>
      <c r="B33" s="18" t="s">
        <v>48</v>
      </c>
      <c r="C33" s="72">
        <v>124020000</v>
      </c>
      <c r="D33" s="71">
        <f>'Q,1,2023 TM'!D12</f>
        <v>0</v>
      </c>
      <c r="E33" s="84">
        <f>D33/C33</f>
        <v>0</v>
      </c>
      <c r="F33" s="88"/>
      <c r="H33" s="125"/>
    </row>
    <row r="34" spans="1:8" ht="21.75" customHeight="1" x14ac:dyDescent="0.25">
      <c r="A34" s="17" t="s">
        <v>239</v>
      </c>
      <c r="B34" s="18" t="s">
        <v>240</v>
      </c>
      <c r="C34" s="72">
        <v>3734315000</v>
      </c>
      <c r="D34" s="71">
        <f>'Q,2,2022 TM '!D81</f>
        <v>1812515657</v>
      </c>
      <c r="E34" s="84">
        <f>D34/C34</f>
        <v>0.48536763958048529</v>
      </c>
      <c r="F34" s="88"/>
      <c r="H34" s="125"/>
    </row>
    <row r="35" spans="1:8" ht="47.25" customHeight="1" x14ac:dyDescent="0.25">
      <c r="A35" s="17" t="s">
        <v>5</v>
      </c>
      <c r="B35" s="18" t="s">
        <v>19</v>
      </c>
      <c r="C35" s="72">
        <f>C36+C63</f>
        <v>14530497000</v>
      </c>
      <c r="D35" s="72">
        <f>D36+D63</f>
        <v>2161152986</v>
      </c>
      <c r="E35" s="84">
        <f>D35/C35</f>
        <v>0.1487322137708022</v>
      </c>
      <c r="F35" s="8"/>
      <c r="H35" s="125"/>
    </row>
    <row r="36" spans="1:8" ht="47.25" customHeight="1" x14ac:dyDescent="0.25">
      <c r="A36" s="17" t="s">
        <v>250</v>
      </c>
      <c r="B36" s="18" t="s">
        <v>226</v>
      </c>
      <c r="C36" s="72">
        <v>160200000</v>
      </c>
      <c r="D36" s="71"/>
      <c r="E36" s="84">
        <f>D36/C36</f>
        <v>0</v>
      </c>
      <c r="F36" s="8" t="s">
        <v>257</v>
      </c>
      <c r="H36" s="125"/>
    </row>
    <row r="37" spans="1:8" hidden="1" x14ac:dyDescent="0.25">
      <c r="A37" s="17"/>
      <c r="B37" s="60" t="s">
        <v>141</v>
      </c>
      <c r="C37" s="18"/>
      <c r="D37" s="6"/>
      <c r="E37" s="84" t="e">
        <f t="shared" ref="E37:E62" si="2">D37/C37</f>
        <v>#DIV/0!</v>
      </c>
      <c r="F37" s="8"/>
      <c r="H37" s="125"/>
    </row>
    <row r="38" spans="1:8" hidden="1" x14ac:dyDescent="0.25">
      <c r="A38" s="17"/>
      <c r="B38" s="18" t="s">
        <v>51</v>
      </c>
      <c r="C38" s="18"/>
      <c r="D38" s="6"/>
      <c r="E38" s="84" t="e">
        <f t="shared" si="2"/>
        <v>#DIV/0!</v>
      </c>
      <c r="F38" s="8"/>
      <c r="H38" s="125"/>
    </row>
    <row r="39" spans="1:8" hidden="1" x14ac:dyDescent="0.25">
      <c r="A39" s="3">
        <v>4</v>
      </c>
      <c r="B39" s="4" t="s">
        <v>21</v>
      </c>
      <c r="C39" s="4"/>
      <c r="D39" s="6"/>
      <c r="E39" s="84" t="e">
        <f t="shared" si="2"/>
        <v>#DIV/0!</v>
      </c>
      <c r="F39" s="8"/>
    </row>
    <row r="40" spans="1:8" hidden="1" x14ac:dyDescent="0.25">
      <c r="A40" s="3" t="s">
        <v>22</v>
      </c>
      <c r="B40" s="4" t="s">
        <v>7</v>
      </c>
      <c r="C40" s="4"/>
      <c r="D40" s="6"/>
      <c r="E40" s="84" t="e">
        <f t="shared" si="2"/>
        <v>#DIV/0!</v>
      </c>
      <c r="F40" s="8"/>
    </row>
    <row r="41" spans="1:8" hidden="1" x14ac:dyDescent="0.25">
      <c r="A41" s="3" t="s">
        <v>23</v>
      </c>
      <c r="B41" s="4" t="s">
        <v>19</v>
      </c>
      <c r="C41" s="4"/>
      <c r="D41" s="6"/>
      <c r="E41" s="84" t="e">
        <f t="shared" si="2"/>
        <v>#DIV/0!</v>
      </c>
      <c r="F41" s="8"/>
    </row>
    <row r="42" spans="1:8" hidden="1" x14ac:dyDescent="0.25">
      <c r="A42" s="3">
        <v>5</v>
      </c>
      <c r="B42" s="4" t="s">
        <v>24</v>
      </c>
      <c r="C42" s="4"/>
      <c r="D42" s="6"/>
      <c r="E42" s="84" t="e">
        <f t="shared" si="2"/>
        <v>#DIV/0!</v>
      </c>
      <c r="F42" s="8"/>
    </row>
    <row r="43" spans="1:8" hidden="1" x14ac:dyDescent="0.25">
      <c r="A43" s="3" t="s">
        <v>25</v>
      </c>
      <c r="B43" s="4" t="s">
        <v>7</v>
      </c>
      <c r="C43" s="4"/>
      <c r="D43" s="6"/>
      <c r="E43" s="84" t="e">
        <f t="shared" si="2"/>
        <v>#DIV/0!</v>
      </c>
      <c r="F43" s="8"/>
    </row>
    <row r="44" spans="1:8" hidden="1" x14ac:dyDescent="0.25">
      <c r="A44" s="3" t="s">
        <v>26</v>
      </c>
      <c r="B44" s="4" t="s">
        <v>19</v>
      </c>
      <c r="C44" s="4"/>
      <c r="D44" s="6"/>
      <c r="E44" s="84" t="e">
        <f t="shared" si="2"/>
        <v>#DIV/0!</v>
      </c>
      <c r="F44" s="8"/>
    </row>
    <row r="45" spans="1:8" hidden="1" x14ac:dyDescent="0.25">
      <c r="A45" s="3">
        <v>6</v>
      </c>
      <c r="B45" s="4" t="s">
        <v>27</v>
      </c>
      <c r="C45" s="4"/>
      <c r="D45" s="6"/>
      <c r="E45" s="84" t="e">
        <f t="shared" si="2"/>
        <v>#DIV/0!</v>
      </c>
      <c r="F45" s="8"/>
    </row>
    <row r="46" spans="1:8" hidden="1" x14ac:dyDescent="0.25">
      <c r="A46" s="3" t="s">
        <v>28</v>
      </c>
      <c r="B46" s="4" t="s">
        <v>7</v>
      </c>
      <c r="C46" s="4"/>
      <c r="D46" s="6"/>
      <c r="E46" s="84" t="e">
        <f t="shared" si="2"/>
        <v>#DIV/0!</v>
      </c>
      <c r="F46" s="8"/>
    </row>
    <row r="47" spans="1:8" hidden="1" x14ac:dyDescent="0.25">
      <c r="A47" s="3" t="s">
        <v>29</v>
      </c>
      <c r="B47" s="4" t="s">
        <v>19</v>
      </c>
      <c r="C47" s="4"/>
      <c r="D47" s="6"/>
      <c r="E47" s="84" t="e">
        <f t="shared" si="2"/>
        <v>#DIV/0!</v>
      </c>
      <c r="F47" s="8"/>
    </row>
    <row r="48" spans="1:8" hidden="1" x14ac:dyDescent="0.25">
      <c r="A48" s="3">
        <v>7</v>
      </c>
      <c r="B48" s="4" t="s">
        <v>30</v>
      </c>
      <c r="C48" s="4"/>
      <c r="D48" s="6"/>
      <c r="E48" s="84" t="e">
        <f t="shared" si="2"/>
        <v>#DIV/0!</v>
      </c>
      <c r="F48" s="8"/>
    </row>
    <row r="49" spans="1:7" hidden="1" x14ac:dyDescent="0.25">
      <c r="A49" s="3" t="s">
        <v>31</v>
      </c>
      <c r="B49" s="4" t="s">
        <v>7</v>
      </c>
      <c r="C49" s="4"/>
      <c r="D49" s="6"/>
      <c r="E49" s="84" t="e">
        <f t="shared" si="2"/>
        <v>#DIV/0!</v>
      </c>
      <c r="F49" s="8"/>
    </row>
    <row r="50" spans="1:7" hidden="1" x14ac:dyDescent="0.25">
      <c r="A50" s="3" t="s">
        <v>32</v>
      </c>
      <c r="B50" s="4" t="s">
        <v>19</v>
      </c>
      <c r="C50" s="4"/>
      <c r="D50" s="6"/>
      <c r="E50" s="84" t="e">
        <f t="shared" si="2"/>
        <v>#DIV/0!</v>
      </c>
      <c r="F50" s="8"/>
    </row>
    <row r="51" spans="1:7" hidden="1" x14ac:dyDescent="0.25">
      <c r="A51" s="3">
        <v>8</v>
      </c>
      <c r="B51" s="4" t="s">
        <v>33</v>
      </c>
      <c r="C51" s="4"/>
      <c r="D51" s="6"/>
      <c r="E51" s="84" t="e">
        <f t="shared" si="2"/>
        <v>#DIV/0!</v>
      </c>
      <c r="F51" s="8"/>
    </row>
    <row r="52" spans="1:7" hidden="1" x14ac:dyDescent="0.25">
      <c r="A52" s="3" t="s">
        <v>34</v>
      </c>
      <c r="B52" s="4" t="s">
        <v>7</v>
      </c>
      <c r="C52" s="4"/>
      <c r="D52" s="6"/>
      <c r="E52" s="84" t="e">
        <f t="shared" si="2"/>
        <v>#DIV/0!</v>
      </c>
      <c r="F52" s="8"/>
    </row>
    <row r="53" spans="1:7" hidden="1" x14ac:dyDescent="0.25">
      <c r="A53" s="3" t="s">
        <v>35</v>
      </c>
      <c r="B53" s="4" t="s">
        <v>19</v>
      </c>
      <c r="C53" s="4"/>
      <c r="D53" s="6"/>
      <c r="E53" s="84" t="e">
        <f t="shared" si="2"/>
        <v>#DIV/0!</v>
      </c>
      <c r="F53" s="8"/>
    </row>
    <row r="54" spans="1:7" ht="31.5" hidden="1" x14ac:dyDescent="0.25">
      <c r="A54" s="3">
        <v>9</v>
      </c>
      <c r="B54" s="4" t="s">
        <v>36</v>
      </c>
      <c r="C54" s="4"/>
      <c r="D54" s="6"/>
      <c r="E54" s="84" t="e">
        <f t="shared" si="2"/>
        <v>#DIV/0!</v>
      </c>
      <c r="F54" s="8"/>
    </row>
    <row r="55" spans="1:7" hidden="1" x14ac:dyDescent="0.25">
      <c r="A55" s="3" t="s">
        <v>37</v>
      </c>
      <c r="B55" s="4" t="s">
        <v>7</v>
      </c>
      <c r="C55" s="4"/>
      <c r="D55" s="6"/>
      <c r="E55" s="84" t="e">
        <f t="shared" si="2"/>
        <v>#DIV/0!</v>
      </c>
      <c r="F55" s="8"/>
    </row>
    <row r="56" spans="1:7" hidden="1" x14ac:dyDescent="0.25">
      <c r="A56" s="3" t="s">
        <v>38</v>
      </c>
      <c r="B56" s="4" t="s">
        <v>19</v>
      </c>
      <c r="C56" s="4"/>
      <c r="D56" s="6"/>
      <c r="E56" s="84" t="e">
        <f t="shared" si="2"/>
        <v>#DIV/0!</v>
      </c>
      <c r="F56" s="8"/>
    </row>
    <row r="57" spans="1:7" hidden="1" x14ac:dyDescent="0.25">
      <c r="A57" s="3">
        <v>10</v>
      </c>
      <c r="B57" s="4" t="s">
        <v>39</v>
      </c>
      <c r="C57" s="4"/>
      <c r="D57" s="6"/>
      <c r="E57" s="84" t="e">
        <f t="shared" si="2"/>
        <v>#DIV/0!</v>
      </c>
      <c r="F57" s="8"/>
    </row>
    <row r="58" spans="1:7" hidden="1" x14ac:dyDescent="0.25">
      <c r="A58" s="3" t="s">
        <v>40</v>
      </c>
      <c r="B58" s="4" t="s">
        <v>7</v>
      </c>
      <c r="C58" s="4"/>
      <c r="D58" s="6"/>
      <c r="E58" s="84" t="e">
        <f t="shared" si="2"/>
        <v>#DIV/0!</v>
      </c>
      <c r="F58" s="8"/>
    </row>
    <row r="59" spans="1:7" hidden="1" x14ac:dyDescent="0.25">
      <c r="A59" s="3" t="s">
        <v>41</v>
      </c>
      <c r="B59" s="4" t="s">
        <v>19</v>
      </c>
      <c r="C59" s="4"/>
      <c r="D59" s="6"/>
      <c r="E59" s="84" t="e">
        <f t="shared" si="2"/>
        <v>#DIV/0!</v>
      </c>
      <c r="F59" s="8"/>
    </row>
    <row r="60" spans="1:7" hidden="1" x14ac:dyDescent="0.25">
      <c r="A60" s="3">
        <v>11</v>
      </c>
      <c r="B60" s="7" t="s">
        <v>42</v>
      </c>
      <c r="C60" s="7"/>
      <c r="D60" s="6"/>
      <c r="E60" s="84" t="e">
        <f t="shared" si="2"/>
        <v>#DIV/0!</v>
      </c>
      <c r="F60" s="8"/>
      <c r="G60" s="9"/>
    </row>
    <row r="61" spans="1:7" hidden="1" x14ac:dyDescent="0.25">
      <c r="A61" s="3">
        <v>1</v>
      </c>
      <c r="B61" s="4" t="s">
        <v>43</v>
      </c>
      <c r="C61" s="4"/>
      <c r="D61" s="6"/>
      <c r="E61" s="84" t="e">
        <f t="shared" si="2"/>
        <v>#DIV/0!</v>
      </c>
      <c r="F61" s="8"/>
      <c r="G61" s="116"/>
    </row>
    <row r="62" spans="1:7" hidden="1" x14ac:dyDescent="0.25">
      <c r="A62" s="3">
        <v>2</v>
      </c>
      <c r="B62" s="7" t="s">
        <v>42</v>
      </c>
      <c r="C62" s="7"/>
      <c r="D62" s="8"/>
      <c r="E62" s="84" t="e">
        <f t="shared" si="2"/>
        <v>#DIV/0!</v>
      </c>
      <c r="F62" s="6"/>
    </row>
    <row r="63" spans="1:7" ht="48.75" customHeight="1" x14ac:dyDescent="0.25">
      <c r="A63" s="17" t="s">
        <v>50</v>
      </c>
      <c r="B63" s="18" t="s">
        <v>241</v>
      </c>
      <c r="C63" s="72">
        <v>14370297000</v>
      </c>
      <c r="D63" s="71">
        <v>2161152986</v>
      </c>
      <c r="E63" s="84">
        <f>D63/C63</f>
        <v>0.15039027975552627</v>
      </c>
      <c r="F63" s="111" t="s">
        <v>225</v>
      </c>
    </row>
    <row r="64" spans="1:7" ht="76.5" customHeight="1" x14ac:dyDescent="0.25">
      <c r="A64" s="13"/>
      <c r="B64" s="128" t="s">
        <v>253</v>
      </c>
      <c r="C64" s="128"/>
      <c r="D64" s="128"/>
      <c r="E64" s="128"/>
      <c r="F64" s="128"/>
    </row>
    <row r="65" spans="4:6" x14ac:dyDescent="0.25">
      <c r="D65" s="126" t="s">
        <v>238</v>
      </c>
      <c r="E65" s="126"/>
      <c r="F65" s="126"/>
    </row>
    <row r="66" spans="4:6" x14ac:dyDescent="0.25">
      <c r="D66" s="127" t="s">
        <v>45</v>
      </c>
      <c r="E66" s="127"/>
      <c r="F66" s="127"/>
    </row>
  </sheetData>
  <mergeCells count="18">
    <mergeCell ref="E15:F15"/>
    <mergeCell ref="H30:H38"/>
    <mergeCell ref="B64:F64"/>
    <mergeCell ref="D65:F65"/>
    <mergeCell ref="D66:F66"/>
    <mergeCell ref="C4:F4"/>
    <mergeCell ref="A1:F1"/>
    <mergeCell ref="A2:B2"/>
    <mergeCell ref="C2:F2"/>
    <mergeCell ref="A3:B3"/>
    <mergeCell ref="C3:F3"/>
    <mergeCell ref="C5:F5"/>
    <mergeCell ref="A7:F7"/>
    <mergeCell ref="A8:F8"/>
    <mergeCell ref="A9:F9"/>
    <mergeCell ref="A11:F11"/>
    <mergeCell ref="A12:F12"/>
    <mergeCell ref="A13:F13"/>
  </mergeCells>
  <pageMargins left="0.7" right="0.7" top="0.75" bottom="0.75" header="0.3" footer="0.3"/>
  <pageSetup paperSize="9" scale="75"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88"/>
  <sheetViews>
    <sheetView tabSelected="1" zoomScale="115" zoomScaleNormal="115" workbookViewId="0">
      <selection activeCell="H18" sqref="H18"/>
    </sheetView>
  </sheetViews>
  <sheetFormatPr defaultColWidth="9.140625" defaultRowHeight="18.75" x14ac:dyDescent="0.3"/>
  <cols>
    <col min="1" max="1" width="9.140625" style="19" customWidth="1"/>
    <col min="2" max="2" width="21.7109375" style="19" customWidth="1"/>
    <col min="3" max="3" width="19" style="19" customWidth="1"/>
    <col min="4" max="4" width="19.7109375" style="19" bestFit="1" customWidth="1"/>
    <col min="5" max="5" width="18.85546875" style="19" customWidth="1"/>
    <col min="6" max="7" width="17.28515625" style="19" customWidth="1"/>
    <col min="8" max="8" width="17.7109375" style="19" customWidth="1"/>
    <col min="9" max="9" width="18.28515625" style="19" bestFit="1" customWidth="1"/>
    <col min="10" max="16384" width="9.140625" style="19"/>
  </cols>
  <sheetData>
    <row r="1" spans="1:16" x14ac:dyDescent="0.3">
      <c r="A1" s="26" t="s">
        <v>224</v>
      </c>
    </row>
    <row r="3" spans="1:16" x14ac:dyDescent="0.3">
      <c r="A3" s="146" t="s">
        <v>46</v>
      </c>
      <c r="B3" s="146"/>
      <c r="C3" s="146"/>
      <c r="D3" s="146"/>
      <c r="E3" s="146"/>
      <c r="F3" s="146"/>
      <c r="G3" s="146"/>
      <c r="H3" s="146"/>
      <c r="I3" s="20"/>
      <c r="J3" s="20"/>
      <c r="K3" s="20"/>
    </row>
    <row r="4" spans="1:16" x14ac:dyDescent="0.3">
      <c r="A4" s="144" t="s">
        <v>258</v>
      </c>
      <c r="B4" s="144"/>
      <c r="C4" s="144"/>
      <c r="D4" s="144"/>
      <c r="E4" s="144"/>
      <c r="F4" s="144"/>
      <c r="G4" s="144"/>
      <c r="H4" s="144"/>
      <c r="I4" s="27"/>
      <c r="J4" s="27"/>
      <c r="K4" s="27"/>
      <c r="L4" s="27"/>
      <c r="M4" s="27"/>
      <c r="N4" s="27"/>
      <c r="O4" s="27"/>
      <c r="P4" s="27"/>
    </row>
    <row r="5" spans="1:16" x14ac:dyDescent="0.3">
      <c r="A5" s="120"/>
      <c r="B5" s="120"/>
      <c r="C5" s="120"/>
      <c r="D5" s="120"/>
      <c r="E5" s="120"/>
      <c r="F5" s="120"/>
      <c r="G5" s="120"/>
      <c r="H5" s="120"/>
      <c r="I5" s="27"/>
      <c r="J5" s="27"/>
      <c r="K5" s="27"/>
      <c r="L5" s="27"/>
      <c r="M5" s="27"/>
      <c r="N5" s="27"/>
      <c r="O5" s="27"/>
      <c r="P5" s="27"/>
    </row>
    <row r="6" spans="1:16" x14ac:dyDescent="0.3">
      <c r="A6" s="23" t="s">
        <v>244</v>
      </c>
    </row>
    <row r="7" spans="1:16" ht="14.25" customHeight="1" x14ac:dyDescent="0.3">
      <c r="A7" s="28"/>
      <c r="B7" s="29"/>
      <c r="C7" s="29"/>
      <c r="D7" s="29"/>
      <c r="E7" s="29"/>
      <c r="F7" s="29"/>
      <c r="G7" s="29"/>
      <c r="H7" s="29"/>
    </row>
    <row r="8" spans="1:16" ht="94.5" x14ac:dyDescent="0.3">
      <c r="A8" s="147"/>
      <c r="B8" s="148"/>
      <c r="C8" s="30" t="s">
        <v>228</v>
      </c>
      <c r="D8" s="30" t="s">
        <v>229</v>
      </c>
      <c r="E8" s="30" t="s">
        <v>122</v>
      </c>
      <c r="F8" s="30" t="s">
        <v>246</v>
      </c>
      <c r="G8" s="30" t="s">
        <v>230</v>
      </c>
      <c r="H8" s="30" t="s">
        <v>55</v>
      </c>
    </row>
    <row r="9" spans="1:16" ht="18.75" customHeight="1" x14ac:dyDescent="0.3">
      <c r="A9" s="149" t="s">
        <v>245</v>
      </c>
      <c r="B9" s="150"/>
      <c r="C9" s="73">
        <v>334695755</v>
      </c>
      <c r="D9" s="73"/>
      <c r="E9" s="73">
        <v>653974025</v>
      </c>
      <c r="F9" s="73"/>
      <c r="G9" s="73"/>
      <c r="H9" s="73">
        <f>C9+D9</f>
        <v>334695755</v>
      </c>
    </row>
    <row r="10" spans="1:16" x14ac:dyDescent="0.3">
      <c r="A10" s="151" t="s">
        <v>227</v>
      </c>
      <c r="B10" s="152"/>
      <c r="C10" s="74"/>
      <c r="D10" s="74"/>
      <c r="E10" s="74">
        <v>3858335000</v>
      </c>
      <c r="F10" s="74">
        <v>14370297000</v>
      </c>
      <c r="G10" s="74">
        <v>160200000</v>
      </c>
      <c r="H10" s="73">
        <f>C10+D10+E10+G10+F10</f>
        <v>18388832000</v>
      </c>
    </row>
    <row r="11" spans="1:16" x14ac:dyDescent="0.3">
      <c r="A11" s="151" t="s">
        <v>56</v>
      </c>
      <c r="B11" s="152"/>
      <c r="C11" s="73">
        <f>SUM(C12:C15)</f>
        <v>0</v>
      </c>
      <c r="D11" s="73">
        <f t="shared" ref="D11:E11" si="0">SUM(D12:D15)</f>
        <v>0</v>
      </c>
      <c r="E11" s="73">
        <f t="shared" si="0"/>
        <v>1812515657</v>
      </c>
      <c r="F11" s="73">
        <f>SUM(F12:F15)</f>
        <v>4324965275</v>
      </c>
      <c r="G11" s="73">
        <f>SUM(G12:G15)</f>
        <v>158400000</v>
      </c>
      <c r="H11" s="73">
        <f>SUM(H12:H15)</f>
        <v>1970915657</v>
      </c>
      <c r="I11" s="110"/>
    </row>
    <row r="12" spans="1:16" x14ac:dyDescent="0.3">
      <c r="A12" s="151" t="s">
        <v>112</v>
      </c>
      <c r="B12" s="152"/>
      <c r="C12" s="74"/>
      <c r="D12" s="74"/>
      <c r="E12" s="74"/>
      <c r="F12" s="74">
        <v>2163812289</v>
      </c>
      <c r="G12" s="74">
        <v>158400000</v>
      </c>
      <c r="H12" s="74">
        <f>C12+D12+E12+G12</f>
        <v>158400000</v>
      </c>
    </row>
    <row r="13" spans="1:16" x14ac:dyDescent="0.3">
      <c r="A13" s="151" t="s">
        <v>113</v>
      </c>
      <c r="B13" s="152"/>
      <c r="C13" s="74"/>
      <c r="D13" s="74"/>
      <c r="E13" s="74">
        <v>1812515657</v>
      </c>
      <c r="F13" s="74">
        <v>2161152986</v>
      </c>
      <c r="G13" s="74"/>
      <c r="H13" s="74">
        <f>C13+D13+E13+G13</f>
        <v>1812515657</v>
      </c>
    </row>
    <row r="14" spans="1:16" x14ac:dyDescent="0.3">
      <c r="A14" s="151" t="s">
        <v>114</v>
      </c>
      <c r="B14" s="152"/>
      <c r="C14" s="74"/>
      <c r="D14" s="74"/>
      <c r="E14" s="74"/>
      <c r="F14" s="74">
        <v>0</v>
      </c>
      <c r="G14" s="74">
        <v>0</v>
      </c>
      <c r="H14" s="74">
        <f t="shared" ref="H14:H15" si="1">C14+D14+E14+G14</f>
        <v>0</v>
      </c>
    </row>
    <row r="15" spans="1:16" x14ac:dyDescent="0.3">
      <c r="A15" s="151" t="s">
        <v>121</v>
      </c>
      <c r="B15" s="152"/>
      <c r="C15" s="74"/>
      <c r="D15" s="74"/>
      <c r="E15" s="74"/>
      <c r="F15" s="74">
        <f>C85</f>
        <v>0</v>
      </c>
      <c r="G15" s="74">
        <f>D85</f>
        <v>0</v>
      </c>
      <c r="H15" s="74">
        <f t="shared" si="1"/>
        <v>0</v>
      </c>
    </row>
    <row r="16" spans="1:16" x14ac:dyDescent="0.3">
      <c r="A16" s="153" t="s">
        <v>115</v>
      </c>
      <c r="B16" s="154"/>
      <c r="C16" s="73">
        <f>C9+C10-C11</f>
        <v>334695755</v>
      </c>
      <c r="D16" s="73">
        <f>D9+D10-D11</f>
        <v>0</v>
      </c>
      <c r="E16" s="73">
        <f>E9+E10-E11</f>
        <v>2699793368</v>
      </c>
      <c r="F16" s="73">
        <f>F9+F10-F11</f>
        <v>10045331725</v>
      </c>
      <c r="G16" s="73">
        <f>G9+G10-G11</f>
        <v>1800000</v>
      </c>
      <c r="H16" s="75">
        <f>C16+D16+E16+G16+F16</f>
        <v>13081620848</v>
      </c>
    </row>
    <row r="17" spans="1:8" ht="11.25" customHeight="1" x14ac:dyDescent="0.3">
      <c r="A17" s="28"/>
      <c r="B17" s="29"/>
      <c r="C17" s="29"/>
      <c r="D17" s="29"/>
      <c r="E17" s="29"/>
      <c r="F17" s="29"/>
      <c r="G17" s="29"/>
      <c r="H17" s="29"/>
    </row>
    <row r="18" spans="1:8" x14ac:dyDescent="0.3">
      <c r="A18" s="23" t="s">
        <v>109</v>
      </c>
    </row>
    <row r="19" spans="1:8" x14ac:dyDescent="0.3">
      <c r="A19" s="104" t="s">
        <v>52</v>
      </c>
      <c r="B19" s="22"/>
      <c r="C19" s="145">
        <f>D25+D29+D31+D42+D47+D55+D57+D61+D63+D71+D75</f>
        <v>4483365275</v>
      </c>
      <c r="D19" s="145"/>
      <c r="E19" s="112"/>
      <c r="F19" s="112"/>
      <c r="G19" s="112"/>
    </row>
    <row r="20" spans="1:8" s="91" customFormat="1" ht="28.5" customHeight="1" x14ac:dyDescent="0.3">
      <c r="A20" s="91" t="s">
        <v>57</v>
      </c>
      <c r="B20" s="92"/>
      <c r="C20" s="92"/>
      <c r="D20" s="121">
        <f>C25+C29+C31+C42+C47+C57+C61+C63+C71+C75</f>
        <v>2154552986</v>
      </c>
      <c r="E20" s="122"/>
      <c r="F20" s="93"/>
      <c r="G20" s="93"/>
    </row>
    <row r="21" spans="1:8" ht="22.5" customHeight="1" x14ac:dyDescent="0.3">
      <c r="A21" s="139" t="s">
        <v>58</v>
      </c>
      <c r="B21" s="139" t="s">
        <v>59</v>
      </c>
      <c r="C21" s="141" t="s">
        <v>56</v>
      </c>
      <c r="D21" s="142"/>
      <c r="E21" s="44"/>
      <c r="F21" s="24"/>
      <c r="G21" s="24"/>
    </row>
    <row r="22" spans="1:8" ht="35.25" customHeight="1" x14ac:dyDescent="0.3">
      <c r="A22" s="140"/>
      <c r="B22" s="140"/>
      <c r="C22" s="31" t="s">
        <v>259</v>
      </c>
      <c r="D22" s="31" t="s">
        <v>60</v>
      </c>
      <c r="E22" s="45" t="s">
        <v>260</v>
      </c>
      <c r="F22" s="24"/>
      <c r="G22" s="24"/>
    </row>
    <row r="23" spans="1:8" ht="12" customHeight="1" x14ac:dyDescent="0.3">
      <c r="A23" s="31" t="s">
        <v>61</v>
      </c>
      <c r="B23" s="31" t="s">
        <v>62</v>
      </c>
      <c r="C23" s="32">
        <v>1</v>
      </c>
      <c r="D23" s="32">
        <v>2</v>
      </c>
      <c r="E23" s="46"/>
      <c r="F23" s="24"/>
      <c r="G23" s="24"/>
    </row>
    <row r="24" spans="1:8" x14ac:dyDescent="0.3">
      <c r="A24" s="33"/>
      <c r="B24" s="33"/>
      <c r="C24" s="34"/>
      <c r="D24" s="34"/>
      <c r="E24" s="47"/>
      <c r="F24" s="24"/>
      <c r="G24" s="24"/>
    </row>
    <row r="25" spans="1:8" x14ac:dyDescent="0.3">
      <c r="A25" s="35">
        <v>6000</v>
      </c>
      <c r="B25" s="33" t="s">
        <v>63</v>
      </c>
      <c r="C25" s="34">
        <f>C26+C27+C28</f>
        <v>1178966970</v>
      </c>
      <c r="D25" s="34">
        <f>D26+D27+D28</f>
        <v>2346148042</v>
      </c>
      <c r="E25" s="47"/>
      <c r="F25" s="24"/>
      <c r="G25" s="24"/>
    </row>
    <row r="26" spans="1:8" ht="30" x14ac:dyDescent="0.3">
      <c r="A26" s="36">
        <v>6001</v>
      </c>
      <c r="B26" s="37" t="s">
        <v>64</v>
      </c>
      <c r="C26" s="38">
        <v>1178966970</v>
      </c>
      <c r="D26" s="38">
        <f>C26+E26</f>
        <v>2346148042</v>
      </c>
      <c r="E26" s="41">
        <v>1167181072</v>
      </c>
      <c r="F26" s="24"/>
      <c r="G26" s="24"/>
    </row>
    <row r="27" spans="1:8" ht="30" x14ac:dyDescent="0.3">
      <c r="A27" s="36">
        <v>6002</v>
      </c>
      <c r="B27" s="37" t="s">
        <v>65</v>
      </c>
      <c r="C27" s="38"/>
      <c r="D27" s="38">
        <f t="shared" ref="D27:D75" si="2">C27+E27</f>
        <v>0</v>
      </c>
      <c r="E27" s="41">
        <v>0</v>
      </c>
      <c r="F27" s="24"/>
      <c r="G27" s="24"/>
    </row>
    <row r="28" spans="1:8" ht="30" x14ac:dyDescent="0.3">
      <c r="A28" s="36">
        <v>6003</v>
      </c>
      <c r="B28" s="37" t="s">
        <v>66</v>
      </c>
      <c r="C28" s="38">
        <v>0</v>
      </c>
      <c r="D28" s="38">
        <f t="shared" si="2"/>
        <v>0</v>
      </c>
      <c r="E28" s="41">
        <v>0</v>
      </c>
      <c r="F28" s="24"/>
      <c r="G28" s="24"/>
    </row>
    <row r="29" spans="1:8" ht="42.75" x14ac:dyDescent="0.3">
      <c r="A29" s="35">
        <v>6050</v>
      </c>
      <c r="B29" s="33" t="s">
        <v>67</v>
      </c>
      <c r="C29" s="34">
        <f>C30</f>
        <v>56160000</v>
      </c>
      <c r="D29" s="38">
        <f t="shared" si="2"/>
        <v>112320000</v>
      </c>
      <c r="E29" s="47">
        <v>56160000</v>
      </c>
      <c r="F29" s="24"/>
      <c r="G29" s="24"/>
    </row>
    <row r="30" spans="1:8" ht="45" x14ac:dyDescent="0.3">
      <c r="A30" s="36">
        <v>6051</v>
      </c>
      <c r="B30" s="37" t="s">
        <v>67</v>
      </c>
      <c r="C30" s="38">
        <v>56160000</v>
      </c>
      <c r="D30" s="38">
        <f t="shared" si="2"/>
        <v>112320000</v>
      </c>
      <c r="E30" s="41">
        <v>56160000</v>
      </c>
      <c r="F30" s="24"/>
      <c r="G30" s="24"/>
    </row>
    <row r="31" spans="1:8" x14ac:dyDescent="0.3">
      <c r="A31" s="35">
        <v>6100</v>
      </c>
      <c r="B31" s="33" t="s">
        <v>68</v>
      </c>
      <c r="C31" s="34">
        <f>C32+C33+C35+C36+C37+C38+C39+C34</f>
        <v>510295423</v>
      </c>
      <c r="D31" s="38">
        <f t="shared" si="2"/>
        <v>1023636058</v>
      </c>
      <c r="E31" s="47">
        <v>513340635</v>
      </c>
      <c r="F31" s="24"/>
      <c r="G31" s="24"/>
    </row>
    <row r="32" spans="1:8" x14ac:dyDescent="0.3">
      <c r="A32" s="36">
        <v>6101</v>
      </c>
      <c r="B32" s="37" t="s">
        <v>69</v>
      </c>
      <c r="C32" s="38">
        <v>19221000</v>
      </c>
      <c r="D32" s="38">
        <f t="shared" si="2"/>
        <v>39112500</v>
      </c>
      <c r="E32" s="41">
        <v>19891500</v>
      </c>
      <c r="F32" s="24"/>
      <c r="G32" s="24"/>
    </row>
    <row r="33" spans="1:7" x14ac:dyDescent="0.3">
      <c r="A33" s="36">
        <v>6105</v>
      </c>
      <c r="B33" s="37" t="s">
        <v>70</v>
      </c>
      <c r="C33" s="38">
        <v>0</v>
      </c>
      <c r="D33" s="38">
        <f t="shared" si="2"/>
        <v>0</v>
      </c>
      <c r="E33" s="41">
        <v>0</v>
      </c>
      <c r="F33" s="24"/>
      <c r="G33" s="24"/>
    </row>
    <row r="34" spans="1:7" x14ac:dyDescent="0.3">
      <c r="A34" s="36">
        <v>6107</v>
      </c>
      <c r="B34" s="37" t="s">
        <v>231</v>
      </c>
      <c r="C34" s="38">
        <v>894000</v>
      </c>
      <c r="D34" s="38">
        <f t="shared" si="2"/>
        <v>1788000</v>
      </c>
      <c r="E34" s="41">
        <v>894000</v>
      </c>
      <c r="F34" s="24"/>
      <c r="G34" s="24"/>
    </row>
    <row r="35" spans="1:7" x14ac:dyDescent="0.3">
      <c r="A35" s="36">
        <v>6112</v>
      </c>
      <c r="B35" s="37" t="s">
        <v>71</v>
      </c>
      <c r="C35" s="38">
        <v>334751416</v>
      </c>
      <c r="D35" s="38">
        <f t="shared" si="2"/>
        <v>671071087</v>
      </c>
      <c r="E35" s="41">
        <v>336319671</v>
      </c>
      <c r="F35" s="24"/>
      <c r="G35" s="24"/>
    </row>
    <row r="36" spans="1:7" ht="30" x14ac:dyDescent="0.3">
      <c r="A36" s="36">
        <v>6113</v>
      </c>
      <c r="B36" s="37" t="s">
        <v>72</v>
      </c>
      <c r="C36" s="38">
        <v>1788000</v>
      </c>
      <c r="D36" s="38">
        <f t="shared" si="2"/>
        <v>3576000</v>
      </c>
      <c r="E36" s="41">
        <v>1788000</v>
      </c>
      <c r="F36" s="24"/>
      <c r="G36" s="24"/>
    </row>
    <row r="37" spans="1:7" x14ac:dyDescent="0.3">
      <c r="A37" s="36">
        <v>6115</v>
      </c>
      <c r="B37" s="37" t="s">
        <v>73</v>
      </c>
      <c r="C37" s="38">
        <v>153641007</v>
      </c>
      <c r="D37" s="38">
        <f t="shared" si="2"/>
        <v>308088471</v>
      </c>
      <c r="E37" s="41">
        <v>154447464</v>
      </c>
      <c r="F37" s="24"/>
      <c r="G37" s="24"/>
    </row>
    <row r="38" spans="1:7" ht="30" x14ac:dyDescent="0.3">
      <c r="A38" s="36">
        <v>6117</v>
      </c>
      <c r="B38" s="37" t="s">
        <v>74</v>
      </c>
      <c r="C38" s="38">
        <v>0</v>
      </c>
      <c r="D38" s="38">
        <f t="shared" si="2"/>
        <v>0</v>
      </c>
      <c r="E38" s="41">
        <v>0</v>
      </c>
      <c r="F38" s="24"/>
      <c r="G38" s="24"/>
    </row>
    <row r="39" spans="1:7" x14ac:dyDescent="0.3">
      <c r="A39" s="36">
        <v>6149</v>
      </c>
      <c r="B39" s="37" t="s">
        <v>75</v>
      </c>
      <c r="C39" s="38">
        <v>0</v>
      </c>
      <c r="D39" s="38">
        <f t="shared" si="2"/>
        <v>0</v>
      </c>
      <c r="E39" s="41">
        <v>0</v>
      </c>
      <c r="F39" s="24"/>
      <c r="G39" s="24"/>
    </row>
    <row r="40" spans="1:7" hidden="1" x14ac:dyDescent="0.3">
      <c r="A40" s="35">
        <v>6200</v>
      </c>
      <c r="B40" s="33" t="s">
        <v>150</v>
      </c>
      <c r="C40" s="34"/>
      <c r="D40" s="38">
        <f t="shared" si="2"/>
        <v>0</v>
      </c>
      <c r="E40" s="47">
        <v>0</v>
      </c>
      <c r="F40" s="24"/>
      <c r="G40" s="24"/>
    </row>
    <row r="41" spans="1:7" hidden="1" x14ac:dyDescent="0.3">
      <c r="A41" s="36">
        <v>6201</v>
      </c>
      <c r="B41" s="37" t="s">
        <v>151</v>
      </c>
      <c r="C41" s="38"/>
      <c r="D41" s="38">
        <f t="shared" si="2"/>
        <v>0</v>
      </c>
      <c r="E41" s="41">
        <v>0</v>
      </c>
      <c r="F41" s="24"/>
      <c r="G41" s="24"/>
    </row>
    <row r="42" spans="1:7" x14ac:dyDescent="0.3">
      <c r="A42" s="35">
        <v>6300</v>
      </c>
      <c r="B42" s="33" t="s">
        <v>76</v>
      </c>
      <c r="C42" s="34">
        <f>SUM(C43:C46)</f>
        <v>330877393</v>
      </c>
      <c r="D42" s="38">
        <f t="shared" si="2"/>
        <v>659332175</v>
      </c>
      <c r="E42" s="47">
        <v>328454782</v>
      </c>
      <c r="F42" s="24"/>
      <c r="G42" s="24"/>
    </row>
    <row r="43" spans="1:7" x14ac:dyDescent="0.3">
      <c r="A43" s="36">
        <v>6301</v>
      </c>
      <c r="B43" s="37" t="s">
        <v>77</v>
      </c>
      <c r="C43" s="38">
        <v>246398058</v>
      </c>
      <c r="D43" s="38">
        <f t="shared" si="2"/>
        <v>490992049</v>
      </c>
      <c r="E43" s="41">
        <v>244593991</v>
      </c>
      <c r="F43" s="24"/>
      <c r="G43" s="24"/>
    </row>
    <row r="44" spans="1:7" x14ac:dyDescent="0.3">
      <c r="A44" s="36">
        <v>6302</v>
      </c>
      <c r="B44" s="37" t="s">
        <v>78</v>
      </c>
      <c r="C44" s="38">
        <v>42239666</v>
      </c>
      <c r="D44" s="38">
        <f t="shared" si="2"/>
        <v>84170063</v>
      </c>
      <c r="E44" s="41">
        <v>41930397</v>
      </c>
      <c r="F44" s="24"/>
      <c r="G44" s="24"/>
    </row>
    <row r="45" spans="1:7" x14ac:dyDescent="0.3">
      <c r="A45" s="36">
        <v>6303</v>
      </c>
      <c r="B45" s="37" t="s">
        <v>79</v>
      </c>
      <c r="C45" s="38">
        <v>28159771</v>
      </c>
      <c r="D45" s="38">
        <f t="shared" si="2"/>
        <v>56113360</v>
      </c>
      <c r="E45" s="41">
        <v>27953589</v>
      </c>
      <c r="F45" s="24"/>
      <c r="G45" s="24"/>
    </row>
    <row r="46" spans="1:7" x14ac:dyDescent="0.3">
      <c r="A46" s="36">
        <v>6304</v>
      </c>
      <c r="B46" s="37" t="s">
        <v>80</v>
      </c>
      <c r="C46" s="38">
        <v>14079898</v>
      </c>
      <c r="D46" s="38">
        <f t="shared" si="2"/>
        <v>28056703</v>
      </c>
      <c r="E46" s="41">
        <v>13976805</v>
      </c>
      <c r="F46" s="24"/>
      <c r="G46" s="24"/>
    </row>
    <row r="47" spans="1:7" ht="42.75" x14ac:dyDescent="0.3">
      <c r="A47" s="35">
        <v>6400</v>
      </c>
      <c r="B47" s="33" t="s">
        <v>81</v>
      </c>
      <c r="C47" s="34">
        <f>C48</f>
        <v>18008200</v>
      </c>
      <c r="D47" s="38">
        <f t="shared" si="2"/>
        <v>192646600</v>
      </c>
      <c r="E47" s="47">
        <v>174638400</v>
      </c>
      <c r="F47" s="24"/>
      <c r="G47" s="24"/>
    </row>
    <row r="48" spans="1:7" x14ac:dyDescent="0.3">
      <c r="A48" s="36">
        <v>6449</v>
      </c>
      <c r="B48" s="37" t="s">
        <v>82</v>
      </c>
      <c r="C48" s="38">
        <f>183608200-165600000</f>
        <v>18008200</v>
      </c>
      <c r="D48" s="38">
        <f t="shared" si="2"/>
        <v>192646600</v>
      </c>
      <c r="E48" s="41">
        <v>174638400</v>
      </c>
      <c r="F48" s="24"/>
      <c r="G48" s="24"/>
    </row>
    <row r="49" spans="1:7" ht="28.5" x14ac:dyDescent="0.3">
      <c r="A49" s="35">
        <v>6500</v>
      </c>
      <c r="B49" s="33" t="s">
        <v>83</v>
      </c>
      <c r="C49" s="34">
        <f>C50+C51</f>
        <v>0</v>
      </c>
      <c r="D49" s="38">
        <f t="shared" si="2"/>
        <v>0</v>
      </c>
      <c r="E49" s="47">
        <v>0</v>
      </c>
      <c r="F49" s="24"/>
      <c r="G49" s="24"/>
    </row>
    <row r="50" spans="1:7" x14ac:dyDescent="0.3">
      <c r="A50" s="36">
        <v>6501</v>
      </c>
      <c r="B50" s="37" t="s">
        <v>84</v>
      </c>
      <c r="C50" s="38">
        <v>0</v>
      </c>
      <c r="D50" s="38">
        <f t="shared" si="2"/>
        <v>0</v>
      </c>
      <c r="E50" s="41">
        <v>0</v>
      </c>
      <c r="F50" s="24"/>
      <c r="G50" s="24"/>
    </row>
    <row r="51" spans="1:7" ht="30" x14ac:dyDescent="0.3">
      <c r="A51" s="36">
        <v>6502</v>
      </c>
      <c r="B51" s="37" t="s">
        <v>85</v>
      </c>
      <c r="C51" s="38">
        <v>0</v>
      </c>
      <c r="D51" s="38">
        <f t="shared" si="2"/>
        <v>0</v>
      </c>
      <c r="E51" s="41">
        <v>0</v>
      </c>
      <c r="F51" s="24"/>
      <c r="G51" s="24"/>
    </row>
    <row r="52" spans="1:7" x14ac:dyDescent="0.3">
      <c r="A52" s="35">
        <v>6550</v>
      </c>
      <c r="B52" s="33" t="s">
        <v>86</v>
      </c>
      <c r="C52" s="34">
        <f>C53+C54+C56</f>
        <v>0</v>
      </c>
      <c r="D52" s="38">
        <f t="shared" si="2"/>
        <v>0</v>
      </c>
      <c r="E52" s="47">
        <v>0</v>
      </c>
      <c r="F52" s="24"/>
      <c r="G52" s="24"/>
    </row>
    <row r="53" spans="1:7" x14ac:dyDescent="0.3">
      <c r="A53" s="36">
        <v>6551</v>
      </c>
      <c r="B53" s="37" t="s">
        <v>87</v>
      </c>
      <c r="C53" s="38">
        <v>0</v>
      </c>
      <c r="D53" s="38">
        <f t="shared" si="2"/>
        <v>0</v>
      </c>
      <c r="E53" s="41">
        <v>0</v>
      </c>
      <c r="F53" s="24"/>
      <c r="G53" s="24"/>
    </row>
    <row r="54" spans="1:7" ht="30" x14ac:dyDescent="0.3">
      <c r="A54" s="36">
        <v>6552</v>
      </c>
      <c r="B54" s="37" t="s">
        <v>88</v>
      </c>
      <c r="C54" s="38">
        <v>0</v>
      </c>
      <c r="D54" s="38">
        <f t="shared" si="2"/>
        <v>0</v>
      </c>
      <c r="E54" s="41">
        <v>0</v>
      </c>
      <c r="F54" s="24"/>
      <c r="G54" s="24"/>
    </row>
    <row r="55" spans="1:7" x14ac:dyDescent="0.3">
      <c r="A55" s="36">
        <v>6553</v>
      </c>
      <c r="B55" s="37"/>
      <c r="C55" s="38">
        <v>6600000</v>
      </c>
      <c r="D55" s="38">
        <f t="shared" si="2"/>
        <v>6600000</v>
      </c>
      <c r="E55" s="41">
        <v>0</v>
      </c>
      <c r="F55" s="24"/>
      <c r="G55" s="24"/>
    </row>
    <row r="56" spans="1:7" x14ac:dyDescent="0.3">
      <c r="A56" s="36">
        <v>6599</v>
      </c>
      <c r="B56" s="37" t="s">
        <v>89</v>
      </c>
      <c r="C56" s="38">
        <v>0</v>
      </c>
      <c r="D56" s="38">
        <f t="shared" si="2"/>
        <v>0</v>
      </c>
      <c r="E56" s="41">
        <v>0</v>
      </c>
      <c r="F56" s="24"/>
      <c r="G56" s="24"/>
    </row>
    <row r="57" spans="1:7" ht="28.5" x14ac:dyDescent="0.3">
      <c r="A57" s="35">
        <v>6600</v>
      </c>
      <c r="B57" s="33" t="s">
        <v>90</v>
      </c>
      <c r="C57" s="34">
        <f>C60</f>
        <v>1805000</v>
      </c>
      <c r="D57" s="38">
        <f t="shared" si="2"/>
        <v>3863000</v>
      </c>
      <c r="E57" s="47">
        <v>2058000</v>
      </c>
      <c r="F57" s="24"/>
      <c r="G57" s="24"/>
    </row>
    <row r="58" spans="1:7" ht="30" x14ac:dyDescent="0.3">
      <c r="A58" s="36">
        <v>6601</v>
      </c>
      <c r="B58" s="37" t="s">
        <v>91</v>
      </c>
      <c r="C58" s="38">
        <v>0</v>
      </c>
      <c r="D58" s="38">
        <f t="shared" si="2"/>
        <v>0</v>
      </c>
      <c r="E58" s="41">
        <v>0</v>
      </c>
      <c r="F58" s="24"/>
      <c r="G58" s="24"/>
    </row>
    <row r="59" spans="1:7" ht="30" x14ac:dyDescent="0.3">
      <c r="A59" s="36">
        <v>6605</v>
      </c>
      <c r="B59" s="37" t="s">
        <v>92</v>
      </c>
      <c r="C59" s="38">
        <v>0</v>
      </c>
      <c r="D59" s="38">
        <f t="shared" si="2"/>
        <v>0</v>
      </c>
      <c r="E59" s="41">
        <v>0</v>
      </c>
      <c r="F59" s="24"/>
      <c r="G59" s="24"/>
    </row>
    <row r="60" spans="1:7" x14ac:dyDescent="0.3">
      <c r="A60" s="36">
        <v>6608</v>
      </c>
      <c r="B60" s="37" t="s">
        <v>232</v>
      </c>
      <c r="C60" s="38">
        <v>1805000</v>
      </c>
      <c r="D60" s="38">
        <f t="shared" si="2"/>
        <v>3863000</v>
      </c>
      <c r="E60" s="41">
        <v>2058000</v>
      </c>
      <c r="F60" s="24"/>
      <c r="G60" s="24"/>
    </row>
    <row r="61" spans="1:7" x14ac:dyDescent="0.3">
      <c r="A61" s="35">
        <v>6700</v>
      </c>
      <c r="B61" s="33" t="s">
        <v>93</v>
      </c>
      <c r="C61" s="34">
        <f>C62</f>
        <v>5400000</v>
      </c>
      <c r="D61" s="38">
        <f t="shared" si="2"/>
        <v>9800000</v>
      </c>
      <c r="E61" s="47">
        <v>4400000</v>
      </c>
      <c r="F61" s="24"/>
      <c r="G61" s="24"/>
    </row>
    <row r="62" spans="1:7" x14ac:dyDescent="0.3">
      <c r="A62" s="36">
        <v>6704</v>
      </c>
      <c r="B62" s="37" t="s">
        <v>94</v>
      </c>
      <c r="C62" s="38">
        <v>5400000</v>
      </c>
      <c r="D62" s="38">
        <f t="shared" si="2"/>
        <v>9800000</v>
      </c>
      <c r="E62" s="41">
        <v>4400000</v>
      </c>
      <c r="F62" s="24"/>
      <c r="G62" s="24"/>
    </row>
    <row r="63" spans="1:7" x14ac:dyDescent="0.3">
      <c r="A63" s="35">
        <v>6750</v>
      </c>
      <c r="B63" s="33" t="s">
        <v>95</v>
      </c>
      <c r="C63" s="34">
        <f>C64+C65</f>
        <v>53040000</v>
      </c>
      <c r="D63" s="38">
        <f t="shared" si="2"/>
        <v>91640000</v>
      </c>
      <c r="E63" s="47">
        <v>38600000</v>
      </c>
      <c r="F63" s="24"/>
      <c r="G63" s="24"/>
    </row>
    <row r="64" spans="1:7" ht="30" x14ac:dyDescent="0.3">
      <c r="A64" s="36">
        <v>6757</v>
      </c>
      <c r="B64" s="37" t="s">
        <v>153</v>
      </c>
      <c r="C64" s="38">
        <v>53040000</v>
      </c>
      <c r="D64" s="38">
        <f t="shared" si="2"/>
        <v>91640000</v>
      </c>
      <c r="E64" s="41">
        <v>38600000</v>
      </c>
      <c r="F64" s="24"/>
      <c r="G64" s="24"/>
    </row>
    <row r="65" spans="1:7" x14ac:dyDescent="0.3">
      <c r="A65" s="36">
        <v>6799</v>
      </c>
      <c r="B65" s="37" t="s">
        <v>96</v>
      </c>
      <c r="C65" s="38">
        <v>0</v>
      </c>
      <c r="D65" s="38">
        <f t="shared" si="2"/>
        <v>0</v>
      </c>
      <c r="E65" s="41">
        <v>0</v>
      </c>
      <c r="F65" s="24"/>
      <c r="G65" s="24"/>
    </row>
    <row r="66" spans="1:7" ht="85.5" x14ac:dyDescent="0.3">
      <c r="A66" s="35">
        <v>6900</v>
      </c>
      <c r="B66" s="33" t="s">
        <v>97</v>
      </c>
      <c r="C66" s="34">
        <f>C67+C68+C69+C70</f>
        <v>0</v>
      </c>
      <c r="D66" s="38">
        <f t="shared" si="2"/>
        <v>0</v>
      </c>
      <c r="E66" s="47">
        <v>0</v>
      </c>
      <c r="F66" s="24"/>
      <c r="G66" s="24"/>
    </row>
    <row r="67" spans="1:7" ht="31.5" hidden="1" customHeight="1" x14ac:dyDescent="0.3">
      <c r="A67" s="36">
        <v>6905</v>
      </c>
      <c r="B67" s="37" t="s">
        <v>98</v>
      </c>
      <c r="C67" s="38"/>
      <c r="D67" s="38">
        <f t="shared" si="2"/>
        <v>0</v>
      </c>
      <c r="E67" s="41">
        <v>0</v>
      </c>
      <c r="F67" s="24"/>
      <c r="G67" s="24"/>
    </row>
    <row r="68" spans="1:7" ht="18.75" hidden="1" customHeight="1" x14ac:dyDescent="0.3">
      <c r="A68" s="36">
        <v>6907</v>
      </c>
      <c r="B68" s="37" t="s">
        <v>99</v>
      </c>
      <c r="C68" s="38"/>
      <c r="D68" s="38">
        <f t="shared" si="2"/>
        <v>0</v>
      </c>
      <c r="E68" s="41">
        <v>0</v>
      </c>
      <c r="F68" s="24"/>
      <c r="G68" s="24"/>
    </row>
    <row r="69" spans="1:7" ht="30" hidden="1" x14ac:dyDescent="0.3">
      <c r="A69" s="36">
        <v>6912</v>
      </c>
      <c r="B69" s="37" t="s">
        <v>152</v>
      </c>
      <c r="C69" s="38"/>
      <c r="D69" s="38">
        <f t="shared" si="2"/>
        <v>0</v>
      </c>
      <c r="E69" s="41">
        <v>0</v>
      </c>
      <c r="F69" s="24"/>
      <c r="G69" s="24"/>
    </row>
    <row r="70" spans="1:7" ht="45" x14ac:dyDescent="0.3">
      <c r="A70" s="36">
        <v>6907</v>
      </c>
      <c r="B70" s="37" t="s">
        <v>233</v>
      </c>
      <c r="C70" s="38">
        <v>0</v>
      </c>
      <c r="D70" s="38">
        <f t="shared" si="2"/>
        <v>0</v>
      </c>
      <c r="E70" s="41">
        <v>0</v>
      </c>
      <c r="F70" s="24"/>
      <c r="G70" s="24"/>
    </row>
    <row r="71" spans="1:7" ht="42.75" x14ac:dyDescent="0.3">
      <c r="A71" s="35">
        <v>7000</v>
      </c>
      <c r="B71" s="33" t="s">
        <v>101</v>
      </c>
      <c r="C71" s="34">
        <f>SUM(C72:C74)</f>
        <v>0</v>
      </c>
      <c r="D71" s="38">
        <f t="shared" si="2"/>
        <v>6000000</v>
      </c>
      <c r="E71" s="47">
        <v>6000000</v>
      </c>
      <c r="F71" s="24"/>
      <c r="G71" s="24"/>
    </row>
    <row r="72" spans="1:7" x14ac:dyDescent="0.3">
      <c r="A72" s="36">
        <v>7001</v>
      </c>
      <c r="B72" s="37" t="s">
        <v>187</v>
      </c>
      <c r="C72" s="38"/>
      <c r="D72" s="38">
        <f t="shared" si="2"/>
        <v>0</v>
      </c>
      <c r="E72" s="41">
        <v>0</v>
      </c>
      <c r="F72" s="24"/>
      <c r="G72" s="24"/>
    </row>
    <row r="73" spans="1:7" ht="45" x14ac:dyDescent="0.3">
      <c r="A73" s="36">
        <v>7006</v>
      </c>
      <c r="B73" s="37" t="s">
        <v>103</v>
      </c>
      <c r="C73" s="38"/>
      <c r="D73" s="38">
        <f t="shared" si="2"/>
        <v>0</v>
      </c>
      <c r="E73" s="41">
        <v>0</v>
      </c>
      <c r="F73" s="24"/>
      <c r="G73" s="24"/>
    </row>
    <row r="74" spans="1:7" x14ac:dyDescent="0.3">
      <c r="A74" s="36">
        <v>7053</v>
      </c>
      <c r="B74" s="37" t="s">
        <v>104</v>
      </c>
      <c r="C74" s="38"/>
      <c r="D74" s="38">
        <f t="shared" si="2"/>
        <v>6000000</v>
      </c>
      <c r="E74" s="41">
        <v>6000000</v>
      </c>
      <c r="F74" s="24"/>
      <c r="G74" s="24"/>
    </row>
    <row r="75" spans="1:7" ht="28.5" x14ac:dyDescent="0.3">
      <c r="A75" s="35">
        <v>8049</v>
      </c>
      <c r="B75" s="33" t="s">
        <v>248</v>
      </c>
      <c r="C75" s="34"/>
      <c r="D75" s="38">
        <f t="shared" si="2"/>
        <v>31379400</v>
      </c>
      <c r="E75" s="47">
        <v>31379400</v>
      </c>
      <c r="F75" s="24"/>
      <c r="G75" s="24"/>
    </row>
    <row r="76" spans="1:7" ht="42.75" x14ac:dyDescent="0.3">
      <c r="A76" s="35">
        <v>9050</v>
      </c>
      <c r="B76" s="33" t="s">
        <v>105</v>
      </c>
      <c r="C76" s="34"/>
      <c r="D76" s="38">
        <f t="shared" ref="D76:D77" si="3">C76</f>
        <v>0</v>
      </c>
      <c r="E76" s="47">
        <v>0</v>
      </c>
      <c r="F76" s="24"/>
      <c r="G76" s="24"/>
    </row>
    <row r="77" spans="1:7" x14ac:dyDescent="0.3">
      <c r="A77" s="36">
        <v>9099</v>
      </c>
      <c r="B77" s="37" t="s">
        <v>106</v>
      </c>
      <c r="C77" s="38"/>
      <c r="D77" s="38">
        <f t="shared" si="3"/>
        <v>0</v>
      </c>
      <c r="E77" s="41">
        <v>0</v>
      </c>
      <c r="F77" s="24"/>
      <c r="G77" s="24"/>
    </row>
    <row r="78" spans="1:7" x14ac:dyDescent="0.3">
      <c r="A78" s="39"/>
      <c r="B78" s="40"/>
      <c r="C78" s="41"/>
      <c r="D78" s="41"/>
      <c r="E78" s="41"/>
      <c r="F78" s="24"/>
      <c r="G78" s="24"/>
    </row>
    <row r="79" spans="1:7" x14ac:dyDescent="0.3">
      <c r="A79" s="25" t="s">
        <v>234</v>
      </c>
      <c r="B79" s="22"/>
      <c r="C79" s="22"/>
      <c r="D79" s="85">
        <f>D80</f>
        <v>0</v>
      </c>
    </row>
    <row r="80" spans="1:7" ht="26.25" customHeight="1" x14ac:dyDescent="0.3">
      <c r="A80" s="105" t="s">
        <v>154</v>
      </c>
      <c r="D80" s="76"/>
      <c r="E80" s="19" t="s">
        <v>155</v>
      </c>
    </row>
    <row r="81" spans="1:7" ht="26.25" customHeight="1" x14ac:dyDescent="0.3">
      <c r="A81" s="105" t="s">
        <v>221</v>
      </c>
      <c r="D81" s="76">
        <v>1812515657</v>
      </c>
      <c r="E81" s="19" t="s">
        <v>155</v>
      </c>
    </row>
    <row r="82" spans="1:7" ht="24" customHeight="1" x14ac:dyDescent="0.3">
      <c r="A82" s="25" t="s">
        <v>54</v>
      </c>
      <c r="B82" s="22"/>
      <c r="C82" s="22"/>
      <c r="D82" s="103">
        <f>D83+D84+D85</f>
        <v>158400000</v>
      </c>
    </row>
    <row r="83" spans="1:7" ht="24" customHeight="1" x14ac:dyDescent="0.3">
      <c r="A83" s="22" t="s">
        <v>251</v>
      </c>
      <c r="B83" s="22"/>
      <c r="C83" s="22"/>
      <c r="D83" s="76">
        <f>160200000-1800000</f>
        <v>158400000</v>
      </c>
    </row>
    <row r="84" spans="1:7" x14ac:dyDescent="0.3">
      <c r="A84" s="22" t="s">
        <v>222</v>
      </c>
      <c r="D84" s="76">
        <v>0</v>
      </c>
    </row>
    <row r="85" spans="1:7" x14ac:dyDescent="0.3">
      <c r="A85" s="22" t="s">
        <v>108</v>
      </c>
      <c r="D85" s="76"/>
    </row>
    <row r="87" spans="1:7" x14ac:dyDescent="0.3">
      <c r="C87" s="143" t="s">
        <v>261</v>
      </c>
      <c r="D87" s="143"/>
      <c r="E87" s="143"/>
      <c r="F87" s="143"/>
      <c r="G87" s="143"/>
    </row>
    <row r="88" spans="1:7" x14ac:dyDescent="0.3">
      <c r="A88" s="23"/>
      <c r="C88" s="144" t="s">
        <v>45</v>
      </c>
      <c r="D88" s="144"/>
      <c r="E88" s="144"/>
      <c r="F88" s="144"/>
      <c r="G88" s="144"/>
    </row>
  </sheetData>
  <mergeCells count="17">
    <mergeCell ref="C87:G87"/>
    <mergeCell ref="C88:G88"/>
    <mergeCell ref="A3:H3"/>
    <mergeCell ref="A4:H4"/>
    <mergeCell ref="A21:A22"/>
    <mergeCell ref="B21:B22"/>
    <mergeCell ref="C21:D21"/>
    <mergeCell ref="C19:D19"/>
    <mergeCell ref="A8:B8"/>
    <mergeCell ref="A9:B9"/>
    <mergeCell ref="A10:B10"/>
    <mergeCell ref="A11:B11"/>
    <mergeCell ref="A12:B12"/>
    <mergeCell ref="A13:B13"/>
    <mergeCell ref="A14:B14"/>
    <mergeCell ref="A15:B15"/>
    <mergeCell ref="A16:B16"/>
  </mergeCells>
  <pageMargins left="0.17" right="0.2" top="0.17" bottom="0.17" header="0.17" footer="0.17"/>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188</v>
      </c>
      <c r="D5" s="136"/>
      <c r="E5" s="136"/>
      <c r="F5" s="136"/>
    </row>
    <row r="6" spans="1:7" ht="18.75" x14ac:dyDescent="0.3">
      <c r="A6" s="100"/>
      <c r="B6" s="100"/>
      <c r="C6" s="101"/>
      <c r="D6" s="101"/>
      <c r="E6" s="101"/>
      <c r="F6" s="101"/>
    </row>
    <row r="7" spans="1:7" x14ac:dyDescent="0.25">
      <c r="A7" s="137" t="s">
        <v>189</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196</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803160000</v>
      </c>
      <c r="D19" s="67"/>
      <c r="E19" s="84">
        <f>D19/C19</f>
        <v>0</v>
      </c>
      <c r="F19" s="84"/>
    </row>
    <row r="20" spans="1:8" x14ac:dyDescent="0.25">
      <c r="A20" s="3">
        <v>2</v>
      </c>
      <c r="B20" s="4" t="s">
        <v>140</v>
      </c>
      <c r="C20" s="67">
        <f>C19-C21</f>
        <v>481896000</v>
      </c>
      <c r="D20" s="68">
        <v>4374700</v>
      </c>
      <c r="E20" s="84">
        <f t="shared" ref="E20" si="0">D20/C20</f>
        <v>9.0780998389694036E-3</v>
      </c>
      <c r="F20" s="87"/>
    </row>
    <row r="21" spans="1:8" x14ac:dyDescent="0.25">
      <c r="A21" s="3">
        <v>3</v>
      </c>
      <c r="B21" s="4" t="s">
        <v>12</v>
      </c>
      <c r="C21" s="67">
        <f>C19*40/100</f>
        <v>321264000</v>
      </c>
      <c r="D21" s="68">
        <f>D19*40/100</f>
        <v>0</v>
      </c>
      <c r="E21" s="84">
        <f>D21/C21</f>
        <v>0</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9822676936</v>
      </c>
      <c r="D30" s="72">
        <f>D31+D34</f>
        <v>2027808941</v>
      </c>
      <c r="E30" s="84">
        <f t="shared" ref="E30:E32" si="1">D30/C30</f>
        <v>0.20644157944033598</v>
      </c>
      <c r="F30" s="8"/>
      <c r="H30" s="125" t="s">
        <v>111</v>
      </c>
    </row>
    <row r="31" spans="1:8" x14ac:dyDescent="0.25">
      <c r="A31" s="17" t="s">
        <v>4</v>
      </c>
      <c r="B31" s="18" t="s">
        <v>7</v>
      </c>
      <c r="C31" s="72">
        <f>C32+C33</f>
        <v>9346859341</v>
      </c>
      <c r="D31" s="71">
        <f>D32+D33</f>
        <v>1653265138</v>
      </c>
      <c r="E31" s="84">
        <f t="shared" si="1"/>
        <v>0.17687921447025015</v>
      </c>
      <c r="F31" s="8"/>
      <c r="H31" s="125"/>
    </row>
    <row r="32" spans="1:8" x14ac:dyDescent="0.25">
      <c r="A32" s="17" t="s">
        <v>49</v>
      </c>
      <c r="B32" s="18" t="s">
        <v>47</v>
      </c>
      <c r="C32" s="72">
        <v>5552946047</v>
      </c>
      <c r="D32" s="71">
        <v>1328609399</v>
      </c>
      <c r="E32" s="84">
        <f t="shared" si="1"/>
        <v>0.23926207597817131</v>
      </c>
      <c r="F32" s="88"/>
      <c r="H32" s="125"/>
    </row>
    <row r="33" spans="1:8" ht="47.25" x14ac:dyDescent="0.25">
      <c r="A33" s="17" t="s">
        <v>50</v>
      </c>
      <c r="B33" s="18" t="s">
        <v>48</v>
      </c>
      <c r="C33" s="72">
        <v>3793913294</v>
      </c>
      <c r="D33" s="71">
        <v>324655739</v>
      </c>
      <c r="E33" s="84">
        <f>D33/C33</f>
        <v>8.557278826414845E-2</v>
      </c>
      <c r="F33" s="88"/>
      <c r="H33" s="125"/>
    </row>
    <row r="34" spans="1:8" x14ac:dyDescent="0.25">
      <c r="A34" s="17" t="s">
        <v>5</v>
      </c>
      <c r="B34" s="18" t="s">
        <v>19</v>
      </c>
      <c r="C34" s="72">
        <v>475817595</v>
      </c>
      <c r="D34" s="71">
        <v>374543803</v>
      </c>
      <c r="E34" s="84">
        <f t="shared" ref="E34:E60" si="2">D34/C34</f>
        <v>0.78715837105603459</v>
      </c>
      <c r="F34" s="8"/>
      <c r="H34" s="125"/>
    </row>
    <row r="35" spans="1:8" hidden="1" x14ac:dyDescent="0.25">
      <c r="A35" s="17"/>
      <c r="B35" s="60" t="s">
        <v>141</v>
      </c>
      <c r="C35" s="18"/>
      <c r="D35" s="6"/>
      <c r="E35" s="84" t="e">
        <f t="shared" si="2"/>
        <v>#DIV/0!</v>
      </c>
      <c r="F35" s="8"/>
      <c r="H35" s="125"/>
    </row>
    <row r="36" spans="1:8" hidden="1" x14ac:dyDescent="0.25">
      <c r="A36" s="17"/>
      <c r="B36" s="18" t="s">
        <v>51</v>
      </c>
      <c r="C36" s="18"/>
      <c r="D36" s="6"/>
      <c r="E36" s="84" t="e">
        <f t="shared" si="2"/>
        <v>#DIV/0!</v>
      </c>
      <c r="F36" s="8"/>
      <c r="H36" s="125"/>
    </row>
    <row r="37" spans="1:8" hidden="1" x14ac:dyDescent="0.25">
      <c r="A37" s="3">
        <v>4</v>
      </c>
      <c r="B37" s="4" t="s">
        <v>21</v>
      </c>
      <c r="C37" s="4"/>
      <c r="D37" s="6"/>
      <c r="E37" s="84" t="e">
        <f t="shared" si="2"/>
        <v>#DIV/0!</v>
      </c>
      <c r="F37" s="8"/>
    </row>
    <row r="38" spans="1:8" hidden="1" x14ac:dyDescent="0.25">
      <c r="A38" s="3" t="s">
        <v>22</v>
      </c>
      <c r="B38" s="4" t="s">
        <v>7</v>
      </c>
      <c r="C38" s="4"/>
      <c r="D38" s="6"/>
      <c r="E38" s="84" t="e">
        <f t="shared" si="2"/>
        <v>#DIV/0!</v>
      </c>
      <c r="F38" s="8"/>
    </row>
    <row r="39" spans="1:8" hidden="1" x14ac:dyDescent="0.25">
      <c r="A39" s="3" t="s">
        <v>23</v>
      </c>
      <c r="B39" s="4" t="s">
        <v>19</v>
      </c>
      <c r="C39" s="4"/>
      <c r="D39" s="6"/>
      <c r="E39" s="84" t="e">
        <f t="shared" si="2"/>
        <v>#DIV/0!</v>
      </c>
      <c r="F39" s="8"/>
    </row>
    <row r="40" spans="1:8" hidden="1" x14ac:dyDescent="0.25">
      <c r="A40" s="3">
        <v>5</v>
      </c>
      <c r="B40" s="4" t="s">
        <v>24</v>
      </c>
      <c r="C40" s="4"/>
      <c r="D40" s="6"/>
      <c r="E40" s="84" t="e">
        <f t="shared" si="2"/>
        <v>#DIV/0!</v>
      </c>
      <c r="F40" s="8"/>
    </row>
    <row r="41" spans="1:8" hidden="1" x14ac:dyDescent="0.25">
      <c r="A41" s="3" t="s">
        <v>25</v>
      </c>
      <c r="B41" s="4" t="s">
        <v>7</v>
      </c>
      <c r="C41" s="4"/>
      <c r="D41" s="6"/>
      <c r="E41" s="84" t="e">
        <f t="shared" si="2"/>
        <v>#DIV/0!</v>
      </c>
      <c r="F41" s="8"/>
    </row>
    <row r="42" spans="1:8" hidden="1" x14ac:dyDescent="0.25">
      <c r="A42" s="3" t="s">
        <v>26</v>
      </c>
      <c r="B42" s="4" t="s">
        <v>19</v>
      </c>
      <c r="C42" s="4"/>
      <c r="D42" s="6"/>
      <c r="E42" s="84" t="e">
        <f t="shared" si="2"/>
        <v>#DIV/0!</v>
      </c>
      <c r="F42" s="8"/>
    </row>
    <row r="43" spans="1:8" hidden="1" x14ac:dyDescent="0.25">
      <c r="A43" s="3">
        <v>6</v>
      </c>
      <c r="B43" s="4" t="s">
        <v>27</v>
      </c>
      <c r="C43" s="4"/>
      <c r="D43" s="6"/>
      <c r="E43" s="84" t="e">
        <f t="shared" si="2"/>
        <v>#DIV/0!</v>
      </c>
      <c r="F43" s="8"/>
    </row>
    <row r="44" spans="1:8" hidden="1" x14ac:dyDescent="0.25">
      <c r="A44" s="3" t="s">
        <v>28</v>
      </c>
      <c r="B44" s="4" t="s">
        <v>7</v>
      </c>
      <c r="C44" s="4"/>
      <c r="D44" s="6"/>
      <c r="E44" s="84" t="e">
        <f t="shared" si="2"/>
        <v>#DIV/0!</v>
      </c>
      <c r="F44" s="8"/>
    </row>
    <row r="45" spans="1:8" hidden="1" x14ac:dyDescent="0.25">
      <c r="A45" s="3" t="s">
        <v>29</v>
      </c>
      <c r="B45" s="4" t="s">
        <v>19</v>
      </c>
      <c r="C45" s="4"/>
      <c r="D45" s="6"/>
      <c r="E45" s="84" t="e">
        <f t="shared" si="2"/>
        <v>#DIV/0!</v>
      </c>
      <c r="F45" s="8"/>
    </row>
    <row r="46" spans="1:8" hidden="1" x14ac:dyDescent="0.25">
      <c r="A46" s="3">
        <v>7</v>
      </c>
      <c r="B46" s="4" t="s">
        <v>30</v>
      </c>
      <c r="C46" s="4"/>
      <c r="D46" s="6"/>
      <c r="E46" s="84" t="e">
        <f t="shared" si="2"/>
        <v>#DIV/0!</v>
      </c>
      <c r="F46" s="8"/>
    </row>
    <row r="47" spans="1:8" hidden="1" x14ac:dyDescent="0.25">
      <c r="A47" s="3" t="s">
        <v>31</v>
      </c>
      <c r="B47" s="4" t="s">
        <v>7</v>
      </c>
      <c r="C47" s="4"/>
      <c r="D47" s="6"/>
      <c r="E47" s="84" t="e">
        <f t="shared" si="2"/>
        <v>#DIV/0!</v>
      </c>
      <c r="F47" s="8"/>
    </row>
    <row r="48" spans="1:8" hidden="1" x14ac:dyDescent="0.25">
      <c r="A48" s="3" t="s">
        <v>32</v>
      </c>
      <c r="B48" s="4" t="s">
        <v>19</v>
      </c>
      <c r="C48" s="4"/>
      <c r="D48" s="6"/>
      <c r="E48" s="84" t="e">
        <f t="shared" si="2"/>
        <v>#DIV/0!</v>
      </c>
      <c r="F48" s="8"/>
    </row>
    <row r="49" spans="1:7" hidden="1" x14ac:dyDescent="0.25">
      <c r="A49" s="3">
        <v>8</v>
      </c>
      <c r="B49" s="4" t="s">
        <v>33</v>
      </c>
      <c r="C49" s="4"/>
      <c r="D49" s="6"/>
      <c r="E49" s="84" t="e">
        <f t="shared" si="2"/>
        <v>#DIV/0!</v>
      </c>
      <c r="F49" s="8"/>
    </row>
    <row r="50" spans="1:7" hidden="1" x14ac:dyDescent="0.25">
      <c r="A50" s="3" t="s">
        <v>34</v>
      </c>
      <c r="B50" s="4" t="s">
        <v>7</v>
      </c>
      <c r="C50" s="4"/>
      <c r="D50" s="6"/>
      <c r="E50" s="84" t="e">
        <f t="shared" si="2"/>
        <v>#DIV/0!</v>
      </c>
      <c r="F50" s="8"/>
    </row>
    <row r="51" spans="1:7" hidden="1" x14ac:dyDescent="0.25">
      <c r="A51" s="3" t="s">
        <v>35</v>
      </c>
      <c r="B51" s="4" t="s">
        <v>19</v>
      </c>
      <c r="C51" s="4"/>
      <c r="D51" s="6"/>
      <c r="E51" s="84" t="e">
        <f t="shared" si="2"/>
        <v>#DIV/0!</v>
      </c>
      <c r="F51" s="8"/>
    </row>
    <row r="52" spans="1:7" ht="31.5" hidden="1" x14ac:dyDescent="0.25">
      <c r="A52" s="3">
        <v>9</v>
      </c>
      <c r="B52" s="4" t="s">
        <v>36</v>
      </c>
      <c r="C52" s="4"/>
      <c r="D52" s="6"/>
      <c r="E52" s="84" t="e">
        <f t="shared" si="2"/>
        <v>#DIV/0!</v>
      </c>
      <c r="F52" s="8"/>
    </row>
    <row r="53" spans="1:7" hidden="1" x14ac:dyDescent="0.25">
      <c r="A53" s="3" t="s">
        <v>37</v>
      </c>
      <c r="B53" s="4" t="s">
        <v>7</v>
      </c>
      <c r="C53" s="4"/>
      <c r="D53" s="6"/>
      <c r="E53" s="84" t="e">
        <f t="shared" si="2"/>
        <v>#DIV/0!</v>
      </c>
      <c r="F53" s="8"/>
    </row>
    <row r="54" spans="1:7" hidden="1" x14ac:dyDescent="0.25">
      <c r="A54" s="3" t="s">
        <v>38</v>
      </c>
      <c r="B54" s="4" t="s">
        <v>19</v>
      </c>
      <c r="C54" s="4"/>
      <c r="D54" s="6"/>
      <c r="E54" s="84" t="e">
        <f t="shared" si="2"/>
        <v>#DIV/0!</v>
      </c>
      <c r="F54" s="8"/>
    </row>
    <row r="55" spans="1:7" hidden="1" x14ac:dyDescent="0.25">
      <c r="A55" s="3">
        <v>10</v>
      </c>
      <c r="B55" s="4" t="s">
        <v>39</v>
      </c>
      <c r="C55" s="4"/>
      <c r="D55" s="6"/>
      <c r="E55" s="84" t="e">
        <f t="shared" si="2"/>
        <v>#DIV/0!</v>
      </c>
      <c r="F55" s="8"/>
    </row>
    <row r="56" spans="1:7" hidden="1" x14ac:dyDescent="0.25">
      <c r="A56" s="3" t="s">
        <v>40</v>
      </c>
      <c r="B56" s="4" t="s">
        <v>7</v>
      </c>
      <c r="C56" s="4"/>
      <c r="D56" s="6"/>
      <c r="E56" s="84" t="e">
        <f t="shared" si="2"/>
        <v>#DIV/0!</v>
      </c>
      <c r="F56" s="8"/>
    </row>
    <row r="57" spans="1:7" hidden="1" x14ac:dyDescent="0.25">
      <c r="A57" s="3" t="s">
        <v>41</v>
      </c>
      <c r="B57" s="4" t="s">
        <v>19</v>
      </c>
      <c r="C57" s="4"/>
      <c r="D57" s="6"/>
      <c r="E57" s="84" t="e">
        <f t="shared" si="2"/>
        <v>#DIV/0!</v>
      </c>
      <c r="F57" s="8"/>
    </row>
    <row r="58" spans="1:7" hidden="1" x14ac:dyDescent="0.25">
      <c r="A58" s="3">
        <v>11</v>
      </c>
      <c r="B58" s="7" t="s">
        <v>42</v>
      </c>
      <c r="C58" s="7"/>
      <c r="D58" s="6"/>
      <c r="E58" s="84" t="e">
        <f t="shared" si="2"/>
        <v>#DIV/0!</v>
      </c>
      <c r="F58" s="8"/>
      <c r="G58" s="9"/>
    </row>
    <row r="59" spans="1:7" hidden="1" x14ac:dyDescent="0.25">
      <c r="A59" s="3">
        <v>1</v>
      </c>
      <c r="B59" s="4" t="s">
        <v>43</v>
      </c>
      <c r="C59" s="4"/>
      <c r="D59" s="6"/>
      <c r="E59" s="84" t="e">
        <f t="shared" si="2"/>
        <v>#DIV/0!</v>
      </c>
      <c r="F59" s="8"/>
      <c r="G59" s="98"/>
    </row>
    <row r="60" spans="1:7" hidden="1" x14ac:dyDescent="0.25">
      <c r="A60" s="3">
        <v>2</v>
      </c>
      <c r="B60" s="7" t="s">
        <v>42</v>
      </c>
      <c r="C60" s="7"/>
      <c r="D60" s="8"/>
      <c r="E60" s="84" t="e">
        <f t="shared" si="2"/>
        <v>#DIV/0!</v>
      </c>
      <c r="F60" s="6"/>
    </row>
    <row r="61" spans="1:7" x14ac:dyDescent="0.25">
      <c r="A61" s="13"/>
      <c r="B61" s="14"/>
      <c r="C61" s="14"/>
      <c r="D61" s="15"/>
      <c r="E61" s="16"/>
      <c r="F61" s="16"/>
    </row>
    <row r="62" spans="1:7" x14ac:dyDescent="0.25">
      <c r="D62" s="126" t="s">
        <v>190</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A13:F13"/>
    <mergeCell ref="E15:F15"/>
    <mergeCell ref="H30:H36"/>
    <mergeCell ref="D62:F62"/>
    <mergeCell ref="D63:F63"/>
  </mergeCells>
  <pageMargins left="0.7" right="0.7" top="0.75" bottom="0.75" header="0.3" footer="0.3"/>
  <pageSetup paperSize="9" scale="75"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topLeftCell="A76"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191</v>
      </c>
      <c r="B4" s="144"/>
      <c r="C4" s="144"/>
      <c r="D4" s="144"/>
      <c r="E4" s="144"/>
      <c r="F4" s="144"/>
      <c r="G4" s="144"/>
      <c r="H4" s="27"/>
      <c r="I4" s="27"/>
      <c r="J4" s="27"/>
      <c r="K4" s="27"/>
      <c r="L4" s="27"/>
      <c r="M4" s="27"/>
      <c r="N4" s="27"/>
      <c r="O4" s="27"/>
    </row>
    <row r="5" spans="1:15" x14ac:dyDescent="0.3">
      <c r="A5" s="102"/>
      <c r="B5" s="102"/>
      <c r="C5" s="102"/>
      <c r="D5" s="102"/>
      <c r="E5" s="102"/>
      <c r="F5" s="102"/>
      <c r="G5" s="102"/>
      <c r="H5" s="27"/>
      <c r="I5" s="27"/>
      <c r="J5" s="27"/>
      <c r="K5" s="27"/>
      <c r="L5" s="27"/>
      <c r="M5" s="27"/>
      <c r="N5" s="27"/>
      <c r="O5" s="27"/>
    </row>
    <row r="6" spans="1:15" x14ac:dyDescent="0.3">
      <c r="A6" s="23" t="s">
        <v>184</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185</v>
      </c>
      <c r="B9" s="150"/>
      <c r="C9" s="73">
        <v>25757047</v>
      </c>
      <c r="D9" s="73">
        <v>35595667</v>
      </c>
      <c r="E9" s="73">
        <v>783813627</v>
      </c>
      <c r="F9" s="73"/>
      <c r="G9" s="73">
        <f>C9+D9+F9+E9</f>
        <v>845166341</v>
      </c>
    </row>
    <row r="10" spans="1:15" x14ac:dyDescent="0.3">
      <c r="A10" s="151" t="s">
        <v>186</v>
      </c>
      <c r="B10" s="152"/>
      <c r="C10" s="74">
        <v>5527189000</v>
      </c>
      <c r="D10" s="74">
        <f>2974504000-E10</f>
        <v>989707000</v>
      </c>
      <c r="E10" s="74">
        <v>1984797000</v>
      </c>
      <c r="F10" s="74">
        <f>403817595+72000000</f>
        <v>475817595</v>
      </c>
      <c r="G10" s="73">
        <f t="shared" ref="G10:G15" si="0">C10+D10+F10+E10</f>
        <v>8977510595</v>
      </c>
    </row>
    <row r="11" spans="1:15" x14ac:dyDescent="0.3">
      <c r="A11" s="151" t="s">
        <v>56</v>
      </c>
      <c r="B11" s="152"/>
      <c r="C11" s="73">
        <f>SUM(C12:C15)</f>
        <v>2650766794</v>
      </c>
      <c r="D11" s="73">
        <f t="shared" ref="D11:F11" si="1">SUM(D12:D15)</f>
        <v>416185754</v>
      </c>
      <c r="E11" s="73">
        <f t="shared" si="1"/>
        <v>119391997</v>
      </c>
      <c r="F11" s="73">
        <f t="shared" si="1"/>
        <v>821087606</v>
      </c>
      <c r="G11" s="73">
        <f t="shared" si="0"/>
        <v>4007432151</v>
      </c>
    </row>
    <row r="12" spans="1:15" x14ac:dyDescent="0.3">
      <c r="A12" s="151" t="s">
        <v>112</v>
      </c>
      <c r="B12" s="152"/>
      <c r="C12" s="74">
        <v>1322157395</v>
      </c>
      <c r="D12" s="74">
        <v>210922012</v>
      </c>
      <c r="E12" s="74">
        <v>0</v>
      </c>
      <c r="F12" s="74">
        <v>72000000</v>
      </c>
      <c r="G12" s="73">
        <f t="shared" si="0"/>
        <v>1605079407</v>
      </c>
    </row>
    <row r="13" spans="1:15" x14ac:dyDescent="0.3">
      <c r="A13" s="151" t="s">
        <v>113</v>
      </c>
      <c r="B13" s="152"/>
      <c r="C13" s="74">
        <v>1328609399</v>
      </c>
      <c r="D13" s="74">
        <f>205097923+165819</f>
        <v>205263742</v>
      </c>
      <c r="E13" s="74">
        <v>119391997</v>
      </c>
      <c r="F13" s="74">
        <v>374543803</v>
      </c>
      <c r="G13" s="73">
        <f t="shared" si="0"/>
        <v>2027808941</v>
      </c>
    </row>
    <row r="14" spans="1:15" x14ac:dyDescent="0.3">
      <c r="A14" s="151" t="s">
        <v>114</v>
      </c>
      <c r="B14" s="152"/>
      <c r="C14" s="74"/>
      <c r="D14" s="74"/>
      <c r="E14" s="74"/>
      <c r="F14" s="74">
        <v>0</v>
      </c>
      <c r="G14" s="73">
        <f t="shared" si="0"/>
        <v>0</v>
      </c>
    </row>
    <row r="15" spans="1:15" x14ac:dyDescent="0.3">
      <c r="A15" s="151" t="s">
        <v>121</v>
      </c>
      <c r="B15" s="152"/>
      <c r="C15" s="74"/>
      <c r="D15" s="74"/>
      <c r="E15" s="74"/>
      <c r="F15" s="74">
        <f>D81</f>
        <v>374543803</v>
      </c>
      <c r="G15" s="73">
        <f t="shared" si="0"/>
        <v>374543803</v>
      </c>
    </row>
    <row r="16" spans="1:15" x14ac:dyDescent="0.3">
      <c r="A16" s="153" t="s">
        <v>115</v>
      </c>
      <c r="B16" s="154"/>
      <c r="C16" s="73">
        <f>C9+C10-C11</f>
        <v>2902179253</v>
      </c>
      <c r="D16" s="73">
        <f t="shared" ref="D16:E16" si="2">D9+D10-D11</f>
        <v>609116913</v>
      </c>
      <c r="E16" s="73">
        <f t="shared" si="2"/>
        <v>2649218630</v>
      </c>
      <c r="F16" s="73">
        <f>F9+F10-F11</f>
        <v>-345270011</v>
      </c>
      <c r="G16" s="75">
        <f>C16+D16+E16+F16</f>
        <v>5815244785</v>
      </c>
    </row>
    <row r="17" spans="1:7" ht="11.25" customHeight="1" x14ac:dyDescent="0.3">
      <c r="A17" s="28"/>
      <c r="B17" s="29"/>
      <c r="C17" s="29"/>
      <c r="D17" s="29"/>
      <c r="E17" s="29"/>
      <c r="F17" s="29"/>
      <c r="G17" s="29"/>
    </row>
    <row r="18" spans="1:7" x14ac:dyDescent="0.3">
      <c r="A18" s="23" t="s">
        <v>109</v>
      </c>
    </row>
    <row r="19" spans="1:7" x14ac:dyDescent="0.3">
      <c r="A19" s="104" t="s">
        <v>52</v>
      </c>
      <c r="B19" s="22"/>
      <c r="C19" s="145">
        <f>C13</f>
        <v>1328609399</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193</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106"/>
      <c r="F24" s="24"/>
    </row>
    <row r="25" spans="1:7" x14ac:dyDescent="0.3">
      <c r="A25" s="35">
        <v>6000</v>
      </c>
      <c r="B25" s="33" t="s">
        <v>63</v>
      </c>
      <c r="C25" s="34">
        <f>C26+C27+C28</f>
        <v>449346671</v>
      </c>
      <c r="D25" s="34">
        <f>D26+D27+D28</f>
        <v>904248967</v>
      </c>
      <c r="E25" s="106"/>
      <c r="F25" s="24"/>
    </row>
    <row r="26" spans="1:7" ht="30" x14ac:dyDescent="0.3">
      <c r="A26" s="36">
        <v>6001</v>
      </c>
      <c r="B26" s="37" t="s">
        <v>64</v>
      </c>
      <c r="C26" s="38">
        <v>424091170</v>
      </c>
      <c r="D26" s="38">
        <f>C26+E26</f>
        <v>853737968</v>
      </c>
      <c r="E26" s="107">
        <v>429646798</v>
      </c>
      <c r="F26" s="24"/>
    </row>
    <row r="27" spans="1:7" ht="30" x14ac:dyDescent="0.3">
      <c r="A27" s="36">
        <v>6002</v>
      </c>
      <c r="B27" s="37" t="s">
        <v>65</v>
      </c>
      <c r="C27" s="38">
        <v>0</v>
      </c>
      <c r="D27" s="38">
        <f t="shared" ref="D27:D73" si="3">C27+E27</f>
        <v>0</v>
      </c>
      <c r="E27" s="107">
        <v>0</v>
      </c>
      <c r="F27" s="24"/>
    </row>
    <row r="28" spans="1:7" ht="30" x14ac:dyDescent="0.3">
      <c r="A28" s="36">
        <v>6003</v>
      </c>
      <c r="B28" s="37" t="s">
        <v>66</v>
      </c>
      <c r="C28" s="38">
        <v>25255501</v>
      </c>
      <c r="D28" s="38">
        <f t="shared" si="3"/>
        <v>50510999</v>
      </c>
      <c r="E28" s="107">
        <v>25255498</v>
      </c>
      <c r="F28" s="24"/>
    </row>
    <row r="29" spans="1:7" ht="42.75" x14ac:dyDescent="0.3">
      <c r="A29" s="35">
        <v>6050</v>
      </c>
      <c r="B29" s="33" t="s">
        <v>67</v>
      </c>
      <c r="C29" s="34">
        <f>C30</f>
        <v>108352800</v>
      </c>
      <c r="D29" s="34">
        <f t="shared" si="3"/>
        <v>220190412</v>
      </c>
      <c r="E29" s="106">
        <v>111837612</v>
      </c>
      <c r="F29" s="24"/>
    </row>
    <row r="30" spans="1:7" ht="45" x14ac:dyDescent="0.3">
      <c r="A30" s="36">
        <v>6051</v>
      </c>
      <c r="B30" s="37" t="s">
        <v>67</v>
      </c>
      <c r="C30" s="38">
        <v>108352800</v>
      </c>
      <c r="D30" s="38">
        <f t="shared" si="3"/>
        <v>220190412</v>
      </c>
      <c r="E30" s="107">
        <v>111837612</v>
      </c>
      <c r="F30" s="24"/>
    </row>
    <row r="31" spans="1:7" x14ac:dyDescent="0.3">
      <c r="A31" s="35">
        <v>6100</v>
      </c>
      <c r="B31" s="33" t="s">
        <v>68</v>
      </c>
      <c r="C31" s="34">
        <f>C32+C33+C34+C35+C36+C37+C38</f>
        <v>266026450</v>
      </c>
      <c r="D31" s="34">
        <f t="shared" si="3"/>
        <v>550969743</v>
      </c>
      <c r="E31" s="106">
        <v>284943293</v>
      </c>
      <c r="F31" s="24"/>
    </row>
    <row r="32" spans="1:7" x14ac:dyDescent="0.3">
      <c r="A32" s="36">
        <v>6101</v>
      </c>
      <c r="B32" s="37" t="s">
        <v>69</v>
      </c>
      <c r="C32" s="38">
        <v>7986000</v>
      </c>
      <c r="D32" s="38">
        <f t="shared" si="3"/>
        <v>15972000</v>
      </c>
      <c r="E32" s="107">
        <v>7986000</v>
      </c>
      <c r="F32" s="24"/>
    </row>
    <row r="33" spans="1:6" x14ac:dyDescent="0.3">
      <c r="A33" s="36">
        <v>6105</v>
      </c>
      <c r="B33" s="37" t="s">
        <v>70</v>
      </c>
      <c r="C33" s="38">
        <v>31355876</v>
      </c>
      <c r="D33" s="38">
        <f t="shared" si="3"/>
        <v>70245721</v>
      </c>
      <c r="E33" s="107">
        <v>38889845</v>
      </c>
      <c r="F33" s="24"/>
    </row>
    <row r="34" spans="1:6" x14ac:dyDescent="0.3">
      <c r="A34" s="36">
        <v>6112</v>
      </c>
      <c r="B34" s="37" t="s">
        <v>71</v>
      </c>
      <c r="C34" s="38">
        <v>147812406</v>
      </c>
      <c r="D34" s="38">
        <f t="shared" si="3"/>
        <v>303149838</v>
      </c>
      <c r="E34" s="107">
        <v>155337432</v>
      </c>
      <c r="F34" s="24"/>
    </row>
    <row r="35" spans="1:6" ht="30" x14ac:dyDescent="0.3">
      <c r="A35" s="36">
        <v>6113</v>
      </c>
      <c r="B35" s="37" t="s">
        <v>72</v>
      </c>
      <c r="C35" s="38">
        <v>1490000</v>
      </c>
      <c r="D35" s="38">
        <f t="shared" si="3"/>
        <v>3576000</v>
      </c>
      <c r="E35" s="107">
        <v>2086000</v>
      </c>
      <c r="F35" s="24"/>
    </row>
    <row r="36" spans="1:6" x14ac:dyDescent="0.3">
      <c r="A36" s="36">
        <v>6115</v>
      </c>
      <c r="B36" s="37" t="s">
        <v>73</v>
      </c>
      <c r="C36" s="38">
        <v>77382168</v>
      </c>
      <c r="D36" s="38">
        <f t="shared" si="3"/>
        <v>158026184</v>
      </c>
      <c r="E36" s="107">
        <v>80644016</v>
      </c>
      <c r="F36" s="24"/>
    </row>
    <row r="37" spans="1:6" ht="30" x14ac:dyDescent="0.3">
      <c r="A37" s="36">
        <v>6117</v>
      </c>
      <c r="B37" s="37" t="s">
        <v>74</v>
      </c>
      <c r="C37" s="38">
        <v>0</v>
      </c>
      <c r="D37" s="38">
        <f t="shared" si="3"/>
        <v>0</v>
      </c>
      <c r="E37" s="107">
        <v>0</v>
      </c>
      <c r="F37" s="24"/>
    </row>
    <row r="38" spans="1:6" x14ac:dyDescent="0.3">
      <c r="A38" s="36">
        <v>6149</v>
      </c>
      <c r="B38" s="37" t="s">
        <v>75</v>
      </c>
      <c r="C38" s="38"/>
      <c r="D38" s="38">
        <f t="shared" si="3"/>
        <v>0</v>
      </c>
      <c r="E38" s="107">
        <v>0</v>
      </c>
      <c r="F38" s="24"/>
    </row>
    <row r="39" spans="1:6" hidden="1" x14ac:dyDescent="0.3">
      <c r="A39" s="35">
        <v>6200</v>
      </c>
      <c r="B39" s="33" t="s">
        <v>150</v>
      </c>
      <c r="C39" s="34"/>
      <c r="D39" s="38">
        <f t="shared" si="3"/>
        <v>0</v>
      </c>
      <c r="E39" s="106">
        <v>0</v>
      </c>
      <c r="F39" s="24"/>
    </row>
    <row r="40" spans="1:6" hidden="1" x14ac:dyDescent="0.3">
      <c r="A40" s="36">
        <v>6201</v>
      </c>
      <c r="B40" s="37" t="s">
        <v>151</v>
      </c>
      <c r="C40" s="38"/>
      <c r="D40" s="38">
        <f t="shared" si="3"/>
        <v>0</v>
      </c>
      <c r="E40" s="107">
        <v>0</v>
      </c>
      <c r="F40" s="24"/>
    </row>
    <row r="41" spans="1:6" x14ac:dyDescent="0.3">
      <c r="A41" s="35">
        <v>6300</v>
      </c>
      <c r="B41" s="33" t="s">
        <v>76</v>
      </c>
      <c r="C41" s="34">
        <f>SUM(C42:C45)</f>
        <v>150852259</v>
      </c>
      <c r="D41" s="34">
        <f t="shared" si="3"/>
        <v>304602181</v>
      </c>
      <c r="E41" s="106">
        <v>153749922</v>
      </c>
      <c r="F41" s="24"/>
    </row>
    <row r="42" spans="1:6" x14ac:dyDescent="0.3">
      <c r="A42" s="36">
        <v>6301</v>
      </c>
      <c r="B42" s="37" t="s">
        <v>77</v>
      </c>
      <c r="C42" s="38">
        <v>112532420</v>
      </c>
      <c r="D42" s="38">
        <f t="shared" si="3"/>
        <v>227222162</v>
      </c>
      <c r="E42" s="107">
        <v>114689742</v>
      </c>
      <c r="F42" s="24"/>
    </row>
    <row r="43" spans="1:6" x14ac:dyDescent="0.3">
      <c r="A43" s="36">
        <v>6302</v>
      </c>
      <c r="B43" s="37" t="s">
        <v>78</v>
      </c>
      <c r="C43" s="38">
        <v>19289226</v>
      </c>
      <c r="D43" s="38">
        <f t="shared" si="3"/>
        <v>38947995</v>
      </c>
      <c r="E43" s="107">
        <v>19658769</v>
      </c>
      <c r="F43" s="24"/>
    </row>
    <row r="44" spans="1:6" x14ac:dyDescent="0.3">
      <c r="A44" s="36">
        <v>6303</v>
      </c>
      <c r="B44" s="37" t="s">
        <v>79</v>
      </c>
      <c r="C44" s="38">
        <v>12861043</v>
      </c>
      <c r="D44" s="38">
        <f t="shared" si="3"/>
        <v>25968440</v>
      </c>
      <c r="E44" s="107">
        <v>13107397</v>
      </c>
      <c r="F44" s="24"/>
    </row>
    <row r="45" spans="1:6" x14ac:dyDescent="0.3">
      <c r="A45" s="36">
        <v>6304</v>
      </c>
      <c r="B45" s="37" t="s">
        <v>80</v>
      </c>
      <c r="C45" s="38">
        <v>6169570</v>
      </c>
      <c r="D45" s="38">
        <f t="shared" si="3"/>
        <v>12463584</v>
      </c>
      <c r="E45" s="107">
        <v>6294014</v>
      </c>
      <c r="F45" s="24"/>
    </row>
    <row r="46" spans="1:6" ht="42.75" x14ac:dyDescent="0.3">
      <c r="A46" s="35">
        <v>6400</v>
      </c>
      <c r="B46" s="33" t="s">
        <v>81</v>
      </c>
      <c r="C46" s="34">
        <f>C47</f>
        <v>315107184</v>
      </c>
      <c r="D46" s="34">
        <f t="shared" si="3"/>
        <v>598022317</v>
      </c>
      <c r="E46" s="106">
        <v>282915133</v>
      </c>
      <c r="F46" s="24"/>
    </row>
    <row r="47" spans="1:6" x14ac:dyDescent="0.3">
      <c r="A47" s="36">
        <v>6449</v>
      </c>
      <c r="B47" s="37" t="s">
        <v>82</v>
      </c>
      <c r="C47" s="38">
        <v>315107184</v>
      </c>
      <c r="D47" s="38">
        <f t="shared" si="3"/>
        <v>598022317</v>
      </c>
      <c r="E47" s="107">
        <v>282915133</v>
      </c>
      <c r="F47" s="24"/>
    </row>
    <row r="48" spans="1:6" ht="28.5" x14ac:dyDescent="0.3">
      <c r="A48" s="35">
        <v>6500</v>
      </c>
      <c r="B48" s="33" t="s">
        <v>83</v>
      </c>
      <c r="C48" s="34">
        <f>C49+C50</f>
        <v>17338879</v>
      </c>
      <c r="D48" s="34">
        <f t="shared" si="3"/>
        <v>42199846</v>
      </c>
      <c r="E48" s="106">
        <v>24860967</v>
      </c>
      <c r="F48" s="24"/>
    </row>
    <row r="49" spans="1:6" x14ac:dyDescent="0.3">
      <c r="A49" s="36">
        <v>6501</v>
      </c>
      <c r="B49" s="37" t="s">
        <v>84</v>
      </c>
      <c r="C49" s="38">
        <v>15914029</v>
      </c>
      <c r="D49" s="38">
        <f t="shared" si="3"/>
        <v>40709446</v>
      </c>
      <c r="E49" s="107">
        <v>24795417</v>
      </c>
      <c r="F49" s="24"/>
    </row>
    <row r="50" spans="1:6" ht="30" x14ac:dyDescent="0.3">
      <c r="A50" s="36">
        <v>6502</v>
      </c>
      <c r="B50" s="37" t="s">
        <v>85</v>
      </c>
      <c r="C50" s="38">
        <v>1424850</v>
      </c>
      <c r="D50" s="38">
        <f t="shared" si="3"/>
        <v>1490400</v>
      </c>
      <c r="E50" s="107">
        <v>65550</v>
      </c>
      <c r="F50" s="24"/>
    </row>
    <row r="51" spans="1:6" x14ac:dyDescent="0.3">
      <c r="A51" s="35">
        <v>6550</v>
      </c>
      <c r="B51" s="33" t="s">
        <v>86</v>
      </c>
      <c r="C51" s="34">
        <f>C52+C53+C54</f>
        <v>3392000</v>
      </c>
      <c r="D51" s="34">
        <f t="shared" si="3"/>
        <v>3392000</v>
      </c>
      <c r="E51" s="106">
        <v>0</v>
      </c>
      <c r="F51" s="24"/>
    </row>
    <row r="52" spans="1:6" x14ac:dyDescent="0.3">
      <c r="A52" s="36">
        <v>6551</v>
      </c>
      <c r="B52" s="37" t="s">
        <v>87</v>
      </c>
      <c r="C52" s="38">
        <v>0</v>
      </c>
      <c r="D52" s="38">
        <f t="shared" si="3"/>
        <v>0</v>
      </c>
      <c r="E52" s="107">
        <v>0</v>
      </c>
      <c r="F52" s="24"/>
    </row>
    <row r="53" spans="1:6" ht="30" x14ac:dyDescent="0.3">
      <c r="A53" s="36">
        <v>6552</v>
      </c>
      <c r="B53" s="37" t="s">
        <v>88</v>
      </c>
      <c r="C53" s="38">
        <v>3392000</v>
      </c>
      <c r="D53" s="38">
        <f t="shared" si="3"/>
        <v>3392000</v>
      </c>
      <c r="E53" s="107">
        <v>0</v>
      </c>
      <c r="F53" s="24"/>
    </row>
    <row r="54" spans="1:6" x14ac:dyDescent="0.3">
      <c r="A54" s="36">
        <v>6599</v>
      </c>
      <c r="B54" s="37" t="s">
        <v>89</v>
      </c>
      <c r="C54" s="38">
        <v>0</v>
      </c>
      <c r="D54" s="38">
        <f t="shared" si="3"/>
        <v>0</v>
      </c>
      <c r="E54" s="107">
        <v>0</v>
      </c>
      <c r="F54" s="24"/>
    </row>
    <row r="55" spans="1:6" ht="28.5" x14ac:dyDescent="0.3">
      <c r="A55" s="35">
        <v>6600</v>
      </c>
      <c r="B55" s="33" t="s">
        <v>90</v>
      </c>
      <c r="C55" s="34">
        <f>SUM(C56:C57)</f>
        <v>828156</v>
      </c>
      <c r="D55" s="34">
        <f t="shared" si="3"/>
        <v>1347328</v>
      </c>
      <c r="E55" s="106">
        <v>519172</v>
      </c>
      <c r="F55" s="24"/>
    </row>
    <row r="56" spans="1:6" ht="30" x14ac:dyDescent="0.3">
      <c r="A56" s="36">
        <v>6601</v>
      </c>
      <c r="B56" s="37" t="s">
        <v>91</v>
      </c>
      <c r="C56" s="38">
        <v>135156</v>
      </c>
      <c r="D56" s="38">
        <f t="shared" si="3"/>
        <v>192328</v>
      </c>
      <c r="E56" s="107">
        <v>57172</v>
      </c>
      <c r="F56" s="24"/>
    </row>
    <row r="57" spans="1:6" ht="30" x14ac:dyDescent="0.3">
      <c r="A57" s="36">
        <v>6605</v>
      </c>
      <c r="B57" s="37" t="s">
        <v>92</v>
      </c>
      <c r="C57" s="38">
        <v>693000</v>
      </c>
      <c r="D57" s="38">
        <f t="shared" si="3"/>
        <v>1155000</v>
      </c>
      <c r="E57" s="107">
        <v>462000</v>
      </c>
      <c r="F57" s="24"/>
    </row>
    <row r="58" spans="1:6" x14ac:dyDescent="0.3">
      <c r="A58" s="35">
        <v>6700</v>
      </c>
      <c r="B58" s="33" t="s">
        <v>93</v>
      </c>
      <c r="C58" s="34">
        <f>C59</f>
        <v>5100000</v>
      </c>
      <c r="D58" s="34">
        <f t="shared" si="3"/>
        <v>10200000</v>
      </c>
      <c r="E58" s="106">
        <v>5100000</v>
      </c>
      <c r="F58" s="24"/>
    </row>
    <row r="59" spans="1:6" x14ac:dyDescent="0.3">
      <c r="A59" s="36">
        <v>6704</v>
      </c>
      <c r="B59" s="37" t="s">
        <v>94</v>
      </c>
      <c r="C59" s="38">
        <v>5100000</v>
      </c>
      <c r="D59" s="38">
        <f t="shared" si="3"/>
        <v>10200000</v>
      </c>
      <c r="E59" s="107">
        <v>5100000</v>
      </c>
      <c r="F59" s="24"/>
    </row>
    <row r="60" spans="1:6" hidden="1" x14ac:dyDescent="0.3">
      <c r="A60" s="35">
        <v>6750</v>
      </c>
      <c r="B60" s="33" t="s">
        <v>95</v>
      </c>
      <c r="C60" s="34">
        <f>C61+C62</f>
        <v>0</v>
      </c>
      <c r="D60" s="38">
        <f t="shared" si="3"/>
        <v>0</v>
      </c>
      <c r="E60" s="106">
        <v>0</v>
      </c>
      <c r="F60" s="24"/>
    </row>
    <row r="61" spans="1:6" ht="30" hidden="1" x14ac:dyDescent="0.3">
      <c r="A61" s="36">
        <v>6757</v>
      </c>
      <c r="B61" s="37" t="s">
        <v>153</v>
      </c>
      <c r="C61" s="38">
        <v>0</v>
      </c>
      <c r="D61" s="38">
        <f t="shared" si="3"/>
        <v>0</v>
      </c>
      <c r="E61" s="107">
        <v>0</v>
      </c>
      <c r="F61" s="24"/>
    </row>
    <row r="62" spans="1:6" hidden="1" x14ac:dyDescent="0.3">
      <c r="A62" s="36">
        <v>6799</v>
      </c>
      <c r="B62" s="37" t="s">
        <v>96</v>
      </c>
      <c r="C62" s="38">
        <v>0</v>
      </c>
      <c r="D62" s="38">
        <f t="shared" si="3"/>
        <v>0</v>
      </c>
      <c r="E62" s="107">
        <v>0</v>
      </c>
      <c r="F62" s="24"/>
    </row>
    <row r="63" spans="1:6" ht="85.5" x14ac:dyDescent="0.3">
      <c r="A63" s="35">
        <v>6900</v>
      </c>
      <c r="B63" s="33" t="s">
        <v>97</v>
      </c>
      <c r="C63" s="34">
        <f>C64+C65+C66+C67</f>
        <v>12265000</v>
      </c>
      <c r="D63" s="34">
        <f t="shared" si="3"/>
        <v>12265000</v>
      </c>
      <c r="E63" s="106">
        <v>0</v>
      </c>
      <c r="F63" s="24"/>
    </row>
    <row r="64" spans="1:6" ht="31.5" hidden="1" customHeight="1" x14ac:dyDescent="0.3">
      <c r="A64" s="36">
        <v>6905</v>
      </c>
      <c r="B64" s="37" t="s">
        <v>98</v>
      </c>
      <c r="C64" s="38"/>
      <c r="D64" s="38">
        <f t="shared" si="3"/>
        <v>0</v>
      </c>
      <c r="E64" s="107">
        <v>0</v>
      </c>
      <c r="F64" s="24"/>
    </row>
    <row r="65" spans="1:6" ht="18.75" hidden="1" customHeight="1" x14ac:dyDescent="0.3">
      <c r="A65" s="36">
        <v>6907</v>
      </c>
      <c r="B65" s="37" t="s">
        <v>99</v>
      </c>
      <c r="C65" s="38"/>
      <c r="D65" s="38">
        <f t="shared" si="3"/>
        <v>0</v>
      </c>
      <c r="E65" s="107">
        <v>0</v>
      </c>
      <c r="F65" s="24"/>
    </row>
    <row r="66" spans="1:6" ht="30" hidden="1" x14ac:dyDescent="0.3">
      <c r="A66" s="36">
        <v>6912</v>
      </c>
      <c r="B66" s="37" t="s">
        <v>152</v>
      </c>
      <c r="C66" s="38"/>
      <c r="D66" s="38">
        <f t="shared" si="3"/>
        <v>0</v>
      </c>
      <c r="E66" s="107">
        <v>0</v>
      </c>
      <c r="F66" s="24"/>
    </row>
    <row r="67" spans="1:6" ht="30" x14ac:dyDescent="0.3">
      <c r="A67" s="36">
        <v>6949</v>
      </c>
      <c r="B67" s="37" t="s">
        <v>100</v>
      </c>
      <c r="C67" s="38">
        <v>12265000</v>
      </c>
      <c r="D67" s="38">
        <f t="shared" si="3"/>
        <v>12265000</v>
      </c>
      <c r="E67" s="107">
        <v>0</v>
      </c>
      <c r="F67" s="24"/>
    </row>
    <row r="68" spans="1:6" ht="42.75" x14ac:dyDescent="0.3">
      <c r="A68" s="35">
        <v>7000</v>
      </c>
      <c r="B68" s="33" t="s">
        <v>101</v>
      </c>
      <c r="C68" s="34">
        <f>SUM(C69:C71)</f>
        <v>0</v>
      </c>
      <c r="D68" s="34">
        <f t="shared" si="3"/>
        <v>3329000</v>
      </c>
      <c r="E68" s="106">
        <v>3329000</v>
      </c>
      <c r="F68" s="24"/>
    </row>
    <row r="69" spans="1:6" x14ac:dyDescent="0.3">
      <c r="A69" s="36">
        <v>7001</v>
      </c>
      <c r="B69" s="37" t="s">
        <v>187</v>
      </c>
      <c r="C69" s="38"/>
      <c r="D69" s="38">
        <f t="shared" si="3"/>
        <v>1529000</v>
      </c>
      <c r="E69" s="107">
        <v>1529000</v>
      </c>
      <c r="F69" s="24"/>
    </row>
    <row r="70" spans="1:6" ht="45" x14ac:dyDescent="0.3">
      <c r="A70" s="36">
        <v>7006</v>
      </c>
      <c r="B70" s="37" t="s">
        <v>103</v>
      </c>
      <c r="C70" s="38"/>
      <c r="D70" s="38">
        <f t="shared" si="3"/>
        <v>0</v>
      </c>
      <c r="E70" s="107">
        <v>0</v>
      </c>
      <c r="F70" s="24"/>
    </row>
    <row r="71" spans="1:6" x14ac:dyDescent="0.3">
      <c r="A71" s="36">
        <v>7053</v>
      </c>
      <c r="B71" s="37" t="s">
        <v>104</v>
      </c>
      <c r="C71" s="38"/>
      <c r="D71" s="38">
        <f t="shared" si="3"/>
        <v>1800000</v>
      </c>
      <c r="E71" s="107">
        <v>1800000</v>
      </c>
      <c r="F71" s="24"/>
    </row>
    <row r="72" spans="1:6" ht="42.75" x14ac:dyDescent="0.3">
      <c r="A72" s="35">
        <v>9050</v>
      </c>
      <c r="B72" s="33" t="s">
        <v>105</v>
      </c>
      <c r="C72" s="34"/>
      <c r="D72" s="38">
        <f t="shared" si="3"/>
        <v>0</v>
      </c>
      <c r="E72" s="106">
        <v>0</v>
      </c>
      <c r="F72" s="24"/>
    </row>
    <row r="73" spans="1:6" x14ac:dyDescent="0.3">
      <c r="A73" s="36">
        <v>9099</v>
      </c>
      <c r="B73" s="37" t="s">
        <v>106</v>
      </c>
      <c r="C73" s="38"/>
      <c r="D73" s="38">
        <f t="shared" si="3"/>
        <v>0</v>
      </c>
      <c r="E73" s="107">
        <v>0</v>
      </c>
      <c r="F73" s="24"/>
    </row>
    <row r="74" spans="1:6" x14ac:dyDescent="0.3">
      <c r="A74" s="39"/>
      <c r="B74" s="40"/>
      <c r="C74" s="41"/>
      <c r="D74" s="41"/>
      <c r="E74" s="41"/>
      <c r="F74" s="24"/>
    </row>
    <row r="75" spans="1:6" x14ac:dyDescent="0.3">
      <c r="A75" s="25" t="s">
        <v>53</v>
      </c>
      <c r="B75" s="22"/>
      <c r="C75" s="22"/>
      <c r="D75" s="85">
        <v>210922012</v>
      </c>
    </row>
    <row r="76" spans="1:6" ht="26.25" customHeight="1" x14ac:dyDescent="0.3">
      <c r="A76" s="105" t="s">
        <v>154</v>
      </c>
      <c r="D76" s="76">
        <f>D13</f>
        <v>205263742</v>
      </c>
      <c r="E76" s="19" t="s">
        <v>155</v>
      </c>
    </row>
    <row r="77" spans="1:6" ht="26.25" customHeight="1" x14ac:dyDescent="0.3">
      <c r="A77" s="105" t="s">
        <v>209</v>
      </c>
      <c r="D77" s="76">
        <f>E13</f>
        <v>119391997</v>
      </c>
      <c r="E77" s="19" t="s">
        <v>155</v>
      </c>
    </row>
    <row r="78" spans="1:6" ht="24" customHeight="1" x14ac:dyDescent="0.3">
      <c r="A78" s="25" t="s">
        <v>54</v>
      </c>
      <c r="B78" s="22"/>
      <c r="C78" s="22"/>
      <c r="D78" s="103">
        <f>D79+D80+D81</f>
        <v>374543803</v>
      </c>
    </row>
    <row r="79" spans="1:6" ht="24" customHeight="1" x14ac:dyDescent="0.3">
      <c r="A79" s="22" t="s">
        <v>210</v>
      </c>
      <c r="B79" s="22"/>
      <c r="C79" s="22"/>
      <c r="D79" s="76"/>
    </row>
    <row r="80" spans="1:6" x14ac:dyDescent="0.3">
      <c r="A80" s="22" t="s">
        <v>107</v>
      </c>
      <c r="D80" s="76"/>
    </row>
    <row r="81" spans="1:6" x14ac:dyDescent="0.3">
      <c r="A81" s="22" t="s">
        <v>108</v>
      </c>
      <c r="D81" s="76">
        <f>F13</f>
        <v>374543803</v>
      </c>
    </row>
    <row r="83" spans="1:6" x14ac:dyDescent="0.3">
      <c r="C83" s="143" t="s">
        <v>192</v>
      </c>
      <c r="D83" s="143"/>
      <c r="E83" s="143"/>
      <c r="F83" s="143"/>
    </row>
    <row r="84" spans="1:6" x14ac:dyDescent="0.3">
      <c r="A84" s="23"/>
      <c r="C84" s="144" t="s">
        <v>45</v>
      </c>
      <c r="D84" s="144"/>
      <c r="E84" s="144"/>
      <c r="F84"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83:F83"/>
    <mergeCell ref="C84:F84"/>
  </mergeCells>
  <pageMargins left="0.17" right="0.2" top="0.17" bottom="0.17" header="0.17" footer="0.17"/>
  <pageSetup paperSize="9" scale="84"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188</v>
      </c>
      <c r="D5" s="136"/>
      <c r="E5" s="136"/>
      <c r="F5" s="136"/>
    </row>
    <row r="6" spans="1:7" ht="18.75" x14ac:dyDescent="0.3">
      <c r="A6" s="100"/>
      <c r="B6" s="100"/>
      <c r="C6" s="101"/>
      <c r="D6" s="101"/>
      <c r="E6" s="101"/>
      <c r="F6" s="101"/>
    </row>
    <row r="7" spans="1:7" x14ac:dyDescent="0.25">
      <c r="A7" s="137" t="s">
        <v>219</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220</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803160000</v>
      </c>
      <c r="D19" s="67">
        <v>83920000</v>
      </c>
      <c r="E19" s="84">
        <f>D19/C19</f>
        <v>0.10448727526271229</v>
      </c>
      <c r="F19" s="84"/>
    </row>
    <row r="20" spans="1:8" x14ac:dyDescent="0.25">
      <c r="A20" s="3">
        <v>2</v>
      </c>
      <c r="B20" s="4" t="s">
        <v>140</v>
      </c>
      <c r="C20" s="67">
        <f>C19-C21</f>
        <v>481896000</v>
      </c>
      <c r="D20" s="68">
        <v>12632000</v>
      </c>
      <c r="E20" s="84">
        <f t="shared" ref="E20" si="0">D20/C20</f>
        <v>2.6213124823613394E-2</v>
      </c>
      <c r="F20" s="87"/>
    </row>
    <row r="21" spans="1:8" x14ac:dyDescent="0.25">
      <c r="A21" s="3">
        <v>3</v>
      </c>
      <c r="B21" s="4" t="s">
        <v>12</v>
      </c>
      <c r="C21" s="67">
        <f>C19*40/100</f>
        <v>321264000</v>
      </c>
      <c r="D21" s="68">
        <f>D19*40/100</f>
        <v>33568000</v>
      </c>
      <c r="E21" s="84">
        <f>D21/C21</f>
        <v>0.10448727526271229</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9822676936</v>
      </c>
      <c r="D30" s="72">
        <f>D31+D34</f>
        <v>3632888348</v>
      </c>
      <c r="E30" s="84">
        <f t="shared" ref="E30:E32" si="1">D30/C30</f>
        <v>0.36984707648131082</v>
      </c>
      <c r="F30" s="8"/>
      <c r="H30" s="125" t="s">
        <v>111</v>
      </c>
    </row>
    <row r="31" spans="1:8" x14ac:dyDescent="0.25">
      <c r="A31" s="17" t="s">
        <v>4</v>
      </c>
      <c r="B31" s="18" t="s">
        <v>7</v>
      </c>
      <c r="C31" s="72">
        <f>C32+C33</f>
        <v>9346859341</v>
      </c>
      <c r="D31" s="71">
        <f>D32+D33</f>
        <v>3186344545</v>
      </c>
      <c r="E31" s="84">
        <f t="shared" si="1"/>
        <v>0.34090002093249644</v>
      </c>
      <c r="F31" s="8"/>
      <c r="H31" s="125"/>
    </row>
    <row r="32" spans="1:8" x14ac:dyDescent="0.25">
      <c r="A32" s="17" t="s">
        <v>49</v>
      </c>
      <c r="B32" s="18" t="s">
        <v>47</v>
      </c>
      <c r="C32" s="72">
        <v>5552946047</v>
      </c>
      <c r="D32" s="71">
        <v>2650766794</v>
      </c>
      <c r="E32" s="84">
        <f t="shared" si="1"/>
        <v>0.47736224547546013</v>
      </c>
      <c r="F32" s="88"/>
      <c r="H32" s="125"/>
    </row>
    <row r="33" spans="1:8" ht="47.25" x14ac:dyDescent="0.25">
      <c r="A33" s="17" t="s">
        <v>50</v>
      </c>
      <c r="B33" s="18" t="s">
        <v>48</v>
      </c>
      <c r="C33" s="72">
        <v>3793913294</v>
      </c>
      <c r="D33" s="71">
        <v>535577751</v>
      </c>
      <c r="E33" s="84">
        <f>D33/C33</f>
        <v>0.1411676307539779</v>
      </c>
      <c r="F33" s="88"/>
      <c r="H33" s="125"/>
    </row>
    <row r="34" spans="1:8" x14ac:dyDescent="0.25">
      <c r="A34" s="17" t="s">
        <v>5</v>
      </c>
      <c r="B34" s="18" t="s">
        <v>19</v>
      </c>
      <c r="C34" s="72">
        <v>475817595</v>
      </c>
      <c r="D34" s="71">
        <v>446543803</v>
      </c>
      <c r="E34" s="84">
        <f t="shared" ref="E34:E60" si="2">D34/C34</f>
        <v>0.93847686107530348</v>
      </c>
      <c r="F34" s="8"/>
      <c r="H34" s="125"/>
    </row>
    <row r="35" spans="1:8" hidden="1" x14ac:dyDescent="0.25">
      <c r="A35" s="17"/>
      <c r="B35" s="60" t="s">
        <v>141</v>
      </c>
      <c r="C35" s="18"/>
      <c r="D35" s="6"/>
      <c r="E35" s="84" t="e">
        <f t="shared" si="2"/>
        <v>#DIV/0!</v>
      </c>
      <c r="F35" s="8"/>
      <c r="H35" s="125"/>
    </row>
    <row r="36" spans="1:8" hidden="1" x14ac:dyDescent="0.25">
      <c r="A36" s="17"/>
      <c r="B36" s="18" t="s">
        <v>51</v>
      </c>
      <c r="C36" s="18"/>
      <c r="D36" s="6"/>
      <c r="E36" s="84" t="e">
        <f t="shared" si="2"/>
        <v>#DIV/0!</v>
      </c>
      <c r="F36" s="8"/>
      <c r="H36" s="125"/>
    </row>
    <row r="37" spans="1:8" hidden="1" x14ac:dyDescent="0.25">
      <c r="A37" s="3">
        <v>4</v>
      </c>
      <c r="B37" s="4" t="s">
        <v>21</v>
      </c>
      <c r="C37" s="4"/>
      <c r="D37" s="6"/>
      <c r="E37" s="84" t="e">
        <f t="shared" si="2"/>
        <v>#DIV/0!</v>
      </c>
      <c r="F37" s="8"/>
    </row>
    <row r="38" spans="1:8" hidden="1" x14ac:dyDescent="0.25">
      <c r="A38" s="3" t="s">
        <v>22</v>
      </c>
      <c r="B38" s="4" t="s">
        <v>7</v>
      </c>
      <c r="C38" s="4"/>
      <c r="D38" s="6"/>
      <c r="E38" s="84" t="e">
        <f t="shared" si="2"/>
        <v>#DIV/0!</v>
      </c>
      <c r="F38" s="8"/>
    </row>
    <row r="39" spans="1:8" hidden="1" x14ac:dyDescent="0.25">
      <c r="A39" s="3" t="s">
        <v>23</v>
      </c>
      <c r="B39" s="4" t="s">
        <v>19</v>
      </c>
      <c r="C39" s="4"/>
      <c r="D39" s="6"/>
      <c r="E39" s="84" t="e">
        <f t="shared" si="2"/>
        <v>#DIV/0!</v>
      </c>
      <c r="F39" s="8"/>
    </row>
    <row r="40" spans="1:8" hidden="1" x14ac:dyDescent="0.25">
      <c r="A40" s="3">
        <v>5</v>
      </c>
      <c r="B40" s="4" t="s">
        <v>24</v>
      </c>
      <c r="C40" s="4"/>
      <c r="D40" s="6"/>
      <c r="E40" s="84" t="e">
        <f t="shared" si="2"/>
        <v>#DIV/0!</v>
      </c>
      <c r="F40" s="8"/>
    </row>
    <row r="41" spans="1:8" hidden="1" x14ac:dyDescent="0.25">
      <c r="A41" s="3" t="s">
        <v>25</v>
      </c>
      <c r="B41" s="4" t="s">
        <v>7</v>
      </c>
      <c r="C41" s="4"/>
      <c r="D41" s="6"/>
      <c r="E41" s="84" t="e">
        <f t="shared" si="2"/>
        <v>#DIV/0!</v>
      </c>
      <c r="F41" s="8"/>
    </row>
    <row r="42" spans="1:8" hidden="1" x14ac:dyDescent="0.25">
      <c r="A42" s="3" t="s">
        <v>26</v>
      </c>
      <c r="B42" s="4" t="s">
        <v>19</v>
      </c>
      <c r="C42" s="4"/>
      <c r="D42" s="6"/>
      <c r="E42" s="84" t="e">
        <f t="shared" si="2"/>
        <v>#DIV/0!</v>
      </c>
      <c r="F42" s="8"/>
    </row>
    <row r="43" spans="1:8" hidden="1" x14ac:dyDescent="0.25">
      <c r="A43" s="3">
        <v>6</v>
      </c>
      <c r="B43" s="4" t="s">
        <v>27</v>
      </c>
      <c r="C43" s="4"/>
      <c r="D43" s="6"/>
      <c r="E43" s="84" t="e">
        <f t="shared" si="2"/>
        <v>#DIV/0!</v>
      </c>
      <c r="F43" s="8"/>
    </row>
    <row r="44" spans="1:8" hidden="1" x14ac:dyDescent="0.25">
      <c r="A44" s="3" t="s">
        <v>28</v>
      </c>
      <c r="B44" s="4" t="s">
        <v>7</v>
      </c>
      <c r="C44" s="4"/>
      <c r="D44" s="6"/>
      <c r="E44" s="84" t="e">
        <f t="shared" si="2"/>
        <v>#DIV/0!</v>
      </c>
      <c r="F44" s="8"/>
    </row>
    <row r="45" spans="1:8" hidden="1" x14ac:dyDescent="0.25">
      <c r="A45" s="3" t="s">
        <v>29</v>
      </c>
      <c r="B45" s="4" t="s">
        <v>19</v>
      </c>
      <c r="C45" s="4"/>
      <c r="D45" s="6"/>
      <c r="E45" s="84" t="e">
        <f t="shared" si="2"/>
        <v>#DIV/0!</v>
      </c>
      <c r="F45" s="8"/>
    </row>
    <row r="46" spans="1:8" hidden="1" x14ac:dyDescent="0.25">
      <c r="A46" s="3">
        <v>7</v>
      </c>
      <c r="B46" s="4" t="s">
        <v>30</v>
      </c>
      <c r="C46" s="4"/>
      <c r="D46" s="6"/>
      <c r="E46" s="84" t="e">
        <f t="shared" si="2"/>
        <v>#DIV/0!</v>
      </c>
      <c r="F46" s="8"/>
    </row>
    <row r="47" spans="1:8" hidden="1" x14ac:dyDescent="0.25">
      <c r="A47" s="3" t="s">
        <v>31</v>
      </c>
      <c r="B47" s="4" t="s">
        <v>7</v>
      </c>
      <c r="C47" s="4"/>
      <c r="D47" s="6"/>
      <c r="E47" s="84" t="e">
        <f t="shared" si="2"/>
        <v>#DIV/0!</v>
      </c>
      <c r="F47" s="8"/>
    </row>
    <row r="48" spans="1:8" hidden="1" x14ac:dyDescent="0.25">
      <c r="A48" s="3" t="s">
        <v>32</v>
      </c>
      <c r="B48" s="4" t="s">
        <v>19</v>
      </c>
      <c r="C48" s="4"/>
      <c r="D48" s="6"/>
      <c r="E48" s="84" t="e">
        <f t="shared" si="2"/>
        <v>#DIV/0!</v>
      </c>
      <c r="F48" s="8"/>
    </row>
    <row r="49" spans="1:7" hidden="1" x14ac:dyDescent="0.25">
      <c r="A49" s="3">
        <v>8</v>
      </c>
      <c r="B49" s="4" t="s">
        <v>33</v>
      </c>
      <c r="C49" s="4"/>
      <c r="D49" s="6"/>
      <c r="E49" s="84" t="e">
        <f t="shared" si="2"/>
        <v>#DIV/0!</v>
      </c>
      <c r="F49" s="8"/>
    </row>
    <row r="50" spans="1:7" hidden="1" x14ac:dyDescent="0.25">
      <c r="A50" s="3" t="s">
        <v>34</v>
      </c>
      <c r="B50" s="4" t="s">
        <v>7</v>
      </c>
      <c r="C50" s="4"/>
      <c r="D50" s="6"/>
      <c r="E50" s="84" t="e">
        <f t="shared" si="2"/>
        <v>#DIV/0!</v>
      </c>
      <c r="F50" s="8"/>
    </row>
    <row r="51" spans="1:7" hidden="1" x14ac:dyDescent="0.25">
      <c r="A51" s="3" t="s">
        <v>35</v>
      </c>
      <c r="B51" s="4" t="s">
        <v>19</v>
      </c>
      <c r="C51" s="4"/>
      <c r="D51" s="6"/>
      <c r="E51" s="84" t="e">
        <f t="shared" si="2"/>
        <v>#DIV/0!</v>
      </c>
      <c r="F51" s="8"/>
    </row>
    <row r="52" spans="1:7" ht="31.5" hidden="1" x14ac:dyDescent="0.25">
      <c r="A52" s="3">
        <v>9</v>
      </c>
      <c r="B52" s="4" t="s">
        <v>36</v>
      </c>
      <c r="C52" s="4"/>
      <c r="D52" s="6"/>
      <c r="E52" s="84" t="e">
        <f t="shared" si="2"/>
        <v>#DIV/0!</v>
      </c>
      <c r="F52" s="8"/>
    </row>
    <row r="53" spans="1:7" hidden="1" x14ac:dyDescent="0.25">
      <c r="A53" s="3" t="s">
        <v>37</v>
      </c>
      <c r="B53" s="4" t="s">
        <v>7</v>
      </c>
      <c r="C53" s="4"/>
      <c r="D53" s="6"/>
      <c r="E53" s="84" t="e">
        <f t="shared" si="2"/>
        <v>#DIV/0!</v>
      </c>
      <c r="F53" s="8"/>
    </row>
    <row r="54" spans="1:7" hidden="1" x14ac:dyDescent="0.25">
      <c r="A54" s="3" t="s">
        <v>38</v>
      </c>
      <c r="B54" s="4" t="s">
        <v>19</v>
      </c>
      <c r="C54" s="4"/>
      <c r="D54" s="6"/>
      <c r="E54" s="84" t="e">
        <f t="shared" si="2"/>
        <v>#DIV/0!</v>
      </c>
      <c r="F54" s="8"/>
    </row>
    <row r="55" spans="1:7" hidden="1" x14ac:dyDescent="0.25">
      <c r="A55" s="3">
        <v>10</v>
      </c>
      <c r="B55" s="4" t="s">
        <v>39</v>
      </c>
      <c r="C55" s="4"/>
      <c r="D55" s="6"/>
      <c r="E55" s="84" t="e">
        <f t="shared" si="2"/>
        <v>#DIV/0!</v>
      </c>
      <c r="F55" s="8"/>
    </row>
    <row r="56" spans="1:7" hidden="1" x14ac:dyDescent="0.25">
      <c r="A56" s="3" t="s">
        <v>40</v>
      </c>
      <c r="B56" s="4" t="s">
        <v>7</v>
      </c>
      <c r="C56" s="4"/>
      <c r="D56" s="6"/>
      <c r="E56" s="84" t="e">
        <f t="shared" si="2"/>
        <v>#DIV/0!</v>
      </c>
      <c r="F56" s="8"/>
    </row>
    <row r="57" spans="1:7" hidden="1" x14ac:dyDescent="0.25">
      <c r="A57" s="3" t="s">
        <v>41</v>
      </c>
      <c r="B57" s="4" t="s">
        <v>19</v>
      </c>
      <c r="C57" s="4"/>
      <c r="D57" s="6"/>
      <c r="E57" s="84" t="e">
        <f t="shared" si="2"/>
        <v>#DIV/0!</v>
      </c>
      <c r="F57" s="8"/>
    </row>
    <row r="58" spans="1:7" hidden="1" x14ac:dyDescent="0.25">
      <c r="A58" s="3">
        <v>11</v>
      </c>
      <c r="B58" s="7" t="s">
        <v>42</v>
      </c>
      <c r="C58" s="7"/>
      <c r="D58" s="6"/>
      <c r="E58" s="84" t="e">
        <f t="shared" si="2"/>
        <v>#DIV/0!</v>
      </c>
      <c r="F58" s="8"/>
      <c r="G58" s="9"/>
    </row>
    <row r="59" spans="1:7" hidden="1" x14ac:dyDescent="0.25">
      <c r="A59" s="3">
        <v>1</v>
      </c>
      <c r="B59" s="4" t="s">
        <v>43</v>
      </c>
      <c r="C59" s="4"/>
      <c r="D59" s="6"/>
      <c r="E59" s="84" t="e">
        <f t="shared" si="2"/>
        <v>#DIV/0!</v>
      </c>
      <c r="F59" s="8"/>
      <c r="G59" s="98"/>
    </row>
    <row r="60" spans="1:7" hidden="1" x14ac:dyDescent="0.25">
      <c r="A60" s="3">
        <v>2</v>
      </c>
      <c r="B60" s="7" t="s">
        <v>42</v>
      </c>
      <c r="C60" s="7"/>
      <c r="D60" s="8"/>
      <c r="E60" s="84" t="e">
        <f t="shared" si="2"/>
        <v>#DIV/0!</v>
      </c>
      <c r="F60" s="6"/>
    </row>
    <row r="61" spans="1:7" x14ac:dyDescent="0.25">
      <c r="A61" s="13"/>
      <c r="B61" s="14"/>
      <c r="C61" s="14"/>
      <c r="D61" s="15"/>
      <c r="E61" s="16"/>
      <c r="F61" s="16"/>
    </row>
    <row r="62" spans="1:7" x14ac:dyDescent="0.25">
      <c r="D62" s="126" t="s">
        <v>190</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A13:F13"/>
    <mergeCell ref="E15:F15"/>
    <mergeCell ref="H30:H36"/>
    <mergeCell ref="D62:F62"/>
    <mergeCell ref="D63:F63"/>
  </mergeCells>
  <pageMargins left="0.7" right="0.7" top="0.75" bottom="0.75" header="0.3" footer="0.3"/>
  <pageSetup paperSize="9" scale="75"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topLeftCell="A35" workbookViewId="0">
      <selection activeCell="D61" sqref="D61"/>
    </sheetView>
  </sheetViews>
  <sheetFormatPr defaultColWidth="9.140625" defaultRowHeight="18.75" x14ac:dyDescent="0.3"/>
  <cols>
    <col min="1" max="1" width="9.140625" style="19" customWidth="1"/>
    <col min="2" max="2" width="21.7109375" style="19" customWidth="1"/>
    <col min="3" max="3" width="16.140625" style="19" customWidth="1"/>
    <col min="4" max="4" width="19.7109375" style="19" bestFit="1" customWidth="1"/>
    <col min="5" max="5" width="16.7109375" style="19" customWidth="1"/>
    <col min="6" max="6" width="17.28515625" style="19" customWidth="1"/>
    <col min="7" max="7" width="17.7109375" style="19" customWidth="1"/>
    <col min="8" max="8" width="12.28515625" style="19" customWidth="1"/>
    <col min="9" max="16384" width="9.140625" style="19"/>
  </cols>
  <sheetData>
    <row r="1" spans="1:15" x14ac:dyDescent="0.3">
      <c r="A1" s="26" t="s">
        <v>147</v>
      </c>
    </row>
    <row r="3" spans="1:15" x14ac:dyDescent="0.3">
      <c r="A3" s="146" t="s">
        <v>46</v>
      </c>
      <c r="B3" s="146"/>
      <c r="C3" s="146"/>
      <c r="D3" s="146"/>
      <c r="E3" s="146"/>
      <c r="F3" s="146"/>
      <c r="G3" s="146"/>
      <c r="H3" s="20"/>
      <c r="I3" s="20"/>
      <c r="J3" s="20"/>
    </row>
    <row r="4" spans="1:15" x14ac:dyDescent="0.3">
      <c r="A4" s="144" t="s">
        <v>217</v>
      </c>
      <c r="B4" s="144"/>
      <c r="C4" s="144"/>
      <c r="D4" s="144"/>
      <c r="E4" s="144"/>
      <c r="F4" s="144"/>
      <c r="G4" s="144"/>
      <c r="H4" s="27"/>
      <c r="I4" s="27"/>
      <c r="J4" s="27"/>
      <c r="K4" s="27"/>
      <c r="L4" s="27"/>
      <c r="M4" s="27"/>
      <c r="N4" s="27"/>
      <c r="O4" s="27"/>
    </row>
    <row r="5" spans="1:15" x14ac:dyDescent="0.3">
      <c r="A5" s="102"/>
      <c r="B5" s="102"/>
      <c r="C5" s="102"/>
      <c r="D5" s="102"/>
      <c r="E5" s="102"/>
      <c r="F5" s="102"/>
      <c r="G5" s="102"/>
      <c r="H5" s="27"/>
      <c r="I5" s="27"/>
      <c r="J5" s="27"/>
      <c r="K5" s="27"/>
      <c r="L5" s="27"/>
      <c r="M5" s="27"/>
      <c r="N5" s="27"/>
      <c r="O5" s="27"/>
    </row>
    <row r="6" spans="1:15" x14ac:dyDescent="0.3">
      <c r="A6" s="23" t="s">
        <v>184</v>
      </c>
    </row>
    <row r="7" spans="1:15" ht="14.25" customHeight="1" x14ac:dyDescent="0.3">
      <c r="A7" s="28"/>
      <c r="B7" s="29"/>
      <c r="C7" s="29"/>
      <c r="D7" s="29"/>
      <c r="E7" s="29"/>
      <c r="F7" s="29"/>
      <c r="G7" s="29"/>
    </row>
    <row r="8" spans="1:15" ht="47.25" x14ac:dyDescent="0.3">
      <c r="A8" s="147"/>
      <c r="B8" s="148"/>
      <c r="C8" s="30" t="s">
        <v>116</v>
      </c>
      <c r="D8" s="30" t="s">
        <v>123</v>
      </c>
      <c r="E8" s="30" t="s">
        <v>122</v>
      </c>
      <c r="F8" s="30" t="s">
        <v>117</v>
      </c>
      <c r="G8" s="30" t="s">
        <v>55</v>
      </c>
    </row>
    <row r="9" spans="1:15" ht="18.75" customHeight="1" x14ac:dyDescent="0.3">
      <c r="A9" s="149" t="s">
        <v>185</v>
      </c>
      <c r="B9" s="150"/>
      <c r="C9" s="73">
        <v>25757047</v>
      </c>
      <c r="D9" s="73">
        <v>35595667</v>
      </c>
      <c r="E9" s="73">
        <v>783813627</v>
      </c>
      <c r="F9" s="73"/>
      <c r="G9" s="73">
        <f>C9+D9+F9+E9</f>
        <v>845166341</v>
      </c>
    </row>
    <row r="10" spans="1:15" x14ac:dyDescent="0.3">
      <c r="A10" s="151" t="s">
        <v>186</v>
      </c>
      <c r="B10" s="152"/>
      <c r="C10" s="74">
        <v>5527189000</v>
      </c>
      <c r="D10" s="74">
        <f>2974504000-E10</f>
        <v>989707000</v>
      </c>
      <c r="E10" s="74">
        <v>1984797000</v>
      </c>
      <c r="F10" s="74">
        <f>403817595+72000000</f>
        <v>475817595</v>
      </c>
      <c r="G10" s="73">
        <f t="shared" ref="G10:G15" si="0">C10+D10+F10+E10</f>
        <v>8977510595</v>
      </c>
    </row>
    <row r="11" spans="1:15" x14ac:dyDescent="0.3">
      <c r="A11" s="151" t="s">
        <v>56</v>
      </c>
      <c r="B11" s="152"/>
      <c r="C11" s="73">
        <f>SUM(C12:C15)</f>
        <v>2650766794</v>
      </c>
      <c r="D11" s="73">
        <f t="shared" ref="D11:F11" si="1">SUM(D12:D15)</f>
        <v>416185754</v>
      </c>
      <c r="E11" s="73">
        <f t="shared" si="1"/>
        <v>119391997</v>
      </c>
      <c r="F11" s="73">
        <f t="shared" si="1"/>
        <v>446543803</v>
      </c>
      <c r="G11" s="73">
        <f t="shared" si="0"/>
        <v>3632888348</v>
      </c>
    </row>
    <row r="12" spans="1:15" x14ac:dyDescent="0.3">
      <c r="A12" s="151" t="s">
        <v>112</v>
      </c>
      <c r="B12" s="152"/>
      <c r="C12" s="74">
        <v>1322157395</v>
      </c>
      <c r="D12" s="74">
        <v>210922012</v>
      </c>
      <c r="E12" s="74">
        <v>0</v>
      </c>
      <c r="F12" s="74">
        <v>72000000</v>
      </c>
      <c r="G12" s="73">
        <f t="shared" si="0"/>
        <v>1605079407</v>
      </c>
    </row>
    <row r="13" spans="1:15" x14ac:dyDescent="0.3">
      <c r="A13" s="151" t="s">
        <v>113</v>
      </c>
      <c r="B13" s="152"/>
      <c r="C13" s="74">
        <v>1328609399</v>
      </c>
      <c r="D13" s="74">
        <f>205097923+165819</f>
        <v>205263742</v>
      </c>
      <c r="E13" s="74">
        <v>119391997</v>
      </c>
      <c r="F13" s="74">
        <v>374543803</v>
      </c>
      <c r="G13" s="73">
        <f t="shared" si="0"/>
        <v>2027808941</v>
      </c>
    </row>
    <row r="14" spans="1:15" x14ac:dyDescent="0.3">
      <c r="A14" s="151" t="s">
        <v>114</v>
      </c>
      <c r="B14" s="152"/>
      <c r="C14" s="74"/>
      <c r="D14" s="74"/>
      <c r="E14" s="74"/>
      <c r="F14" s="74">
        <v>0</v>
      </c>
      <c r="G14" s="73">
        <f t="shared" si="0"/>
        <v>0</v>
      </c>
    </row>
    <row r="15" spans="1:15" x14ac:dyDescent="0.3">
      <c r="A15" s="151" t="s">
        <v>121</v>
      </c>
      <c r="B15" s="152"/>
      <c r="C15" s="74"/>
      <c r="D15" s="74"/>
      <c r="E15" s="74"/>
      <c r="F15" s="74"/>
      <c r="G15" s="73">
        <f t="shared" si="0"/>
        <v>0</v>
      </c>
    </row>
    <row r="16" spans="1:15" x14ac:dyDescent="0.3">
      <c r="A16" s="153" t="s">
        <v>115</v>
      </c>
      <c r="B16" s="154"/>
      <c r="C16" s="73">
        <f>C9+C10-C11</f>
        <v>2902179253</v>
      </c>
      <c r="D16" s="73">
        <f t="shared" ref="D16:E16" si="2">D9+D10-D11</f>
        <v>609116913</v>
      </c>
      <c r="E16" s="73">
        <f t="shared" si="2"/>
        <v>2649218630</v>
      </c>
      <c r="F16" s="73">
        <f>F9+F10-F11</f>
        <v>29273792</v>
      </c>
      <c r="G16" s="75">
        <f>C16+D16+E16+F16</f>
        <v>6189788588</v>
      </c>
    </row>
    <row r="17" spans="1:7" ht="11.25" customHeight="1" x14ac:dyDescent="0.3">
      <c r="A17" s="28"/>
      <c r="B17" s="29"/>
      <c r="C17" s="29"/>
      <c r="D17" s="29"/>
      <c r="E17" s="29"/>
      <c r="F17" s="29"/>
      <c r="G17" s="29"/>
    </row>
    <row r="18" spans="1:7" x14ac:dyDescent="0.3">
      <c r="A18" s="23" t="s">
        <v>109</v>
      </c>
    </row>
    <row r="19" spans="1:7" x14ac:dyDescent="0.3">
      <c r="A19" s="104" t="s">
        <v>52</v>
      </c>
      <c r="B19" s="22"/>
      <c r="C19" s="145">
        <f>C11</f>
        <v>2650766794</v>
      </c>
      <c r="D19" s="145"/>
    </row>
    <row r="20" spans="1:7" s="91" customFormat="1" ht="28.5" customHeight="1" x14ac:dyDescent="0.3">
      <c r="A20" s="91" t="s">
        <v>57</v>
      </c>
      <c r="B20" s="92"/>
      <c r="C20" s="92"/>
      <c r="D20" s="93"/>
      <c r="E20" s="93"/>
      <c r="F20" s="93"/>
    </row>
    <row r="21" spans="1:7" ht="22.5" customHeight="1" x14ac:dyDescent="0.3">
      <c r="A21" s="139" t="s">
        <v>58</v>
      </c>
      <c r="B21" s="139" t="s">
        <v>59</v>
      </c>
      <c r="C21" s="141" t="s">
        <v>56</v>
      </c>
      <c r="D21" s="142"/>
      <c r="E21" s="44"/>
      <c r="F21" s="24"/>
    </row>
    <row r="22" spans="1:7" ht="35.25" customHeight="1" x14ac:dyDescent="0.3">
      <c r="A22" s="140"/>
      <c r="B22" s="140"/>
      <c r="C22" s="31" t="s">
        <v>218</v>
      </c>
      <c r="D22" s="31" t="s">
        <v>60</v>
      </c>
      <c r="E22" s="45"/>
      <c r="F22" s="24"/>
    </row>
    <row r="23" spans="1:7" ht="12" customHeight="1" x14ac:dyDescent="0.3">
      <c r="A23" s="31" t="s">
        <v>61</v>
      </c>
      <c r="B23" s="31" t="s">
        <v>62</v>
      </c>
      <c r="C23" s="32">
        <v>1</v>
      </c>
      <c r="D23" s="32">
        <v>2</v>
      </c>
      <c r="E23" s="46"/>
      <c r="F23" s="24"/>
    </row>
    <row r="24" spans="1:7" x14ac:dyDescent="0.3">
      <c r="A24" s="33"/>
      <c r="B24" s="33"/>
      <c r="C24" s="34"/>
      <c r="D24" s="34"/>
      <c r="E24" s="106"/>
      <c r="F24" s="24"/>
    </row>
    <row r="25" spans="1:7" x14ac:dyDescent="0.3">
      <c r="A25" s="35">
        <v>6000</v>
      </c>
      <c r="B25" s="33" t="s">
        <v>63</v>
      </c>
      <c r="C25" s="34">
        <v>904248967</v>
      </c>
      <c r="D25" s="34">
        <f>D26+D27+D28</f>
        <v>1359151263</v>
      </c>
      <c r="E25" s="106"/>
      <c r="F25" s="24"/>
    </row>
    <row r="26" spans="1:7" ht="30" x14ac:dyDescent="0.3">
      <c r="A26" s="36">
        <v>6001</v>
      </c>
      <c r="B26" s="37" t="s">
        <v>64</v>
      </c>
      <c r="C26" s="38">
        <v>853737968</v>
      </c>
      <c r="D26" s="38">
        <f>C26+E26</f>
        <v>1283384766</v>
      </c>
      <c r="E26" s="107">
        <v>429646798</v>
      </c>
      <c r="F26" s="24"/>
    </row>
    <row r="27" spans="1:7" ht="30" x14ac:dyDescent="0.3">
      <c r="A27" s="36">
        <v>6002</v>
      </c>
      <c r="B27" s="37" t="s">
        <v>65</v>
      </c>
      <c r="C27" s="38">
        <v>0</v>
      </c>
      <c r="D27" s="38">
        <f t="shared" ref="D27:D73" si="3">C27+E27</f>
        <v>0</v>
      </c>
      <c r="E27" s="107">
        <v>0</v>
      </c>
      <c r="F27" s="24"/>
    </row>
    <row r="28" spans="1:7" ht="30" x14ac:dyDescent="0.3">
      <c r="A28" s="36">
        <v>6003</v>
      </c>
      <c r="B28" s="37" t="s">
        <v>66</v>
      </c>
      <c r="C28" s="38">
        <v>50510999</v>
      </c>
      <c r="D28" s="38">
        <f t="shared" si="3"/>
        <v>75766497</v>
      </c>
      <c r="E28" s="107">
        <v>25255498</v>
      </c>
      <c r="F28" s="24"/>
    </row>
    <row r="29" spans="1:7" ht="42.75" x14ac:dyDescent="0.3">
      <c r="A29" s="35">
        <v>6050</v>
      </c>
      <c r="B29" s="33" t="s">
        <v>67</v>
      </c>
      <c r="C29" s="34">
        <v>220190412</v>
      </c>
      <c r="D29" s="34">
        <f t="shared" si="3"/>
        <v>332028024</v>
      </c>
      <c r="E29" s="106">
        <v>111837612</v>
      </c>
      <c r="F29" s="24"/>
    </row>
    <row r="30" spans="1:7" ht="45" x14ac:dyDescent="0.3">
      <c r="A30" s="36">
        <v>6051</v>
      </c>
      <c r="B30" s="37" t="s">
        <v>67</v>
      </c>
      <c r="C30" s="38">
        <v>220190412</v>
      </c>
      <c r="D30" s="38">
        <f t="shared" si="3"/>
        <v>332028024</v>
      </c>
      <c r="E30" s="107">
        <v>111837612</v>
      </c>
      <c r="F30" s="24"/>
    </row>
    <row r="31" spans="1:7" x14ac:dyDescent="0.3">
      <c r="A31" s="35">
        <v>6100</v>
      </c>
      <c r="B31" s="33" t="s">
        <v>68</v>
      </c>
      <c r="C31" s="34">
        <v>550969743</v>
      </c>
      <c r="D31" s="34">
        <f t="shared" si="3"/>
        <v>835913036</v>
      </c>
      <c r="E31" s="106">
        <v>284943293</v>
      </c>
      <c r="F31" s="24"/>
    </row>
    <row r="32" spans="1:7" x14ac:dyDescent="0.3">
      <c r="A32" s="36">
        <v>6101</v>
      </c>
      <c r="B32" s="37" t="s">
        <v>69</v>
      </c>
      <c r="C32" s="38">
        <v>15972000</v>
      </c>
      <c r="D32" s="38">
        <f t="shared" si="3"/>
        <v>23958000</v>
      </c>
      <c r="E32" s="107">
        <v>7986000</v>
      </c>
      <c r="F32" s="24"/>
    </row>
    <row r="33" spans="1:6" x14ac:dyDescent="0.3">
      <c r="A33" s="36">
        <v>6105</v>
      </c>
      <c r="B33" s="37" t="s">
        <v>70</v>
      </c>
      <c r="C33" s="38">
        <v>70245721</v>
      </c>
      <c r="D33" s="38">
        <f t="shared" si="3"/>
        <v>109135566</v>
      </c>
      <c r="E33" s="107">
        <v>38889845</v>
      </c>
      <c r="F33" s="24"/>
    </row>
    <row r="34" spans="1:6" x14ac:dyDescent="0.3">
      <c r="A34" s="36">
        <v>6112</v>
      </c>
      <c r="B34" s="37" t="s">
        <v>71</v>
      </c>
      <c r="C34" s="38">
        <v>303149838</v>
      </c>
      <c r="D34" s="38">
        <f t="shared" si="3"/>
        <v>458487270</v>
      </c>
      <c r="E34" s="107">
        <v>155337432</v>
      </c>
      <c r="F34" s="24"/>
    </row>
    <row r="35" spans="1:6" ht="30" x14ac:dyDescent="0.3">
      <c r="A35" s="36">
        <v>6113</v>
      </c>
      <c r="B35" s="37" t="s">
        <v>72</v>
      </c>
      <c r="C35" s="38">
        <v>3576000</v>
      </c>
      <c r="D35" s="38">
        <f t="shared" si="3"/>
        <v>5662000</v>
      </c>
      <c r="E35" s="107">
        <v>2086000</v>
      </c>
      <c r="F35" s="24"/>
    </row>
    <row r="36" spans="1:6" x14ac:dyDescent="0.3">
      <c r="A36" s="36">
        <v>6115</v>
      </c>
      <c r="B36" s="37" t="s">
        <v>73</v>
      </c>
      <c r="C36" s="38">
        <v>158026184</v>
      </c>
      <c r="D36" s="38">
        <f t="shared" si="3"/>
        <v>238670200</v>
      </c>
      <c r="E36" s="107">
        <v>80644016</v>
      </c>
      <c r="F36" s="24"/>
    </row>
    <row r="37" spans="1:6" ht="30" x14ac:dyDescent="0.3">
      <c r="A37" s="36">
        <v>6117</v>
      </c>
      <c r="B37" s="37" t="s">
        <v>74</v>
      </c>
      <c r="C37" s="38">
        <v>0</v>
      </c>
      <c r="D37" s="38">
        <f t="shared" si="3"/>
        <v>0</v>
      </c>
      <c r="E37" s="107">
        <v>0</v>
      </c>
      <c r="F37" s="24"/>
    </row>
    <row r="38" spans="1:6" x14ac:dyDescent="0.3">
      <c r="A38" s="36">
        <v>6149</v>
      </c>
      <c r="B38" s="37" t="s">
        <v>75</v>
      </c>
      <c r="C38" s="38">
        <v>0</v>
      </c>
      <c r="D38" s="38">
        <f t="shared" si="3"/>
        <v>0</v>
      </c>
      <c r="E38" s="107">
        <v>0</v>
      </c>
      <c r="F38" s="24"/>
    </row>
    <row r="39" spans="1:6" hidden="1" x14ac:dyDescent="0.3">
      <c r="A39" s="35">
        <v>6200</v>
      </c>
      <c r="B39" s="33" t="s">
        <v>150</v>
      </c>
      <c r="C39" s="34">
        <v>0</v>
      </c>
      <c r="D39" s="38">
        <f t="shared" si="3"/>
        <v>0</v>
      </c>
      <c r="E39" s="106">
        <v>0</v>
      </c>
      <c r="F39" s="24"/>
    </row>
    <row r="40" spans="1:6" hidden="1" x14ac:dyDescent="0.3">
      <c r="A40" s="36">
        <v>6201</v>
      </c>
      <c r="B40" s="37" t="s">
        <v>151</v>
      </c>
      <c r="C40" s="38">
        <v>0</v>
      </c>
      <c r="D40" s="38">
        <f t="shared" si="3"/>
        <v>0</v>
      </c>
      <c r="E40" s="107">
        <v>0</v>
      </c>
      <c r="F40" s="24"/>
    </row>
    <row r="41" spans="1:6" x14ac:dyDescent="0.3">
      <c r="A41" s="35">
        <v>6300</v>
      </c>
      <c r="B41" s="33" t="s">
        <v>76</v>
      </c>
      <c r="C41" s="34">
        <v>304602181</v>
      </c>
      <c r="D41" s="34">
        <f t="shared" si="3"/>
        <v>458352103</v>
      </c>
      <c r="E41" s="106">
        <v>153749922</v>
      </c>
      <c r="F41" s="24"/>
    </row>
    <row r="42" spans="1:6" x14ac:dyDescent="0.3">
      <c r="A42" s="36">
        <v>6301</v>
      </c>
      <c r="B42" s="37" t="s">
        <v>77</v>
      </c>
      <c r="C42" s="38">
        <v>227222162</v>
      </c>
      <c r="D42" s="38">
        <f t="shared" si="3"/>
        <v>341911904</v>
      </c>
      <c r="E42" s="107">
        <v>114689742</v>
      </c>
      <c r="F42" s="24"/>
    </row>
    <row r="43" spans="1:6" x14ac:dyDescent="0.3">
      <c r="A43" s="36">
        <v>6302</v>
      </c>
      <c r="B43" s="37" t="s">
        <v>78</v>
      </c>
      <c r="C43" s="38">
        <v>38947995</v>
      </c>
      <c r="D43" s="38">
        <f t="shared" si="3"/>
        <v>58606764</v>
      </c>
      <c r="E43" s="107">
        <v>19658769</v>
      </c>
      <c r="F43" s="24"/>
    </row>
    <row r="44" spans="1:6" x14ac:dyDescent="0.3">
      <c r="A44" s="36">
        <v>6303</v>
      </c>
      <c r="B44" s="37" t="s">
        <v>79</v>
      </c>
      <c r="C44" s="38">
        <v>25968440</v>
      </c>
      <c r="D44" s="38">
        <f t="shared" si="3"/>
        <v>39075837</v>
      </c>
      <c r="E44" s="107">
        <v>13107397</v>
      </c>
      <c r="F44" s="24"/>
    </row>
    <row r="45" spans="1:6" x14ac:dyDescent="0.3">
      <c r="A45" s="36">
        <v>6304</v>
      </c>
      <c r="B45" s="37" t="s">
        <v>80</v>
      </c>
      <c r="C45" s="38">
        <v>12463584</v>
      </c>
      <c r="D45" s="38">
        <f t="shared" si="3"/>
        <v>18757598</v>
      </c>
      <c r="E45" s="107">
        <v>6294014</v>
      </c>
      <c r="F45" s="24"/>
    </row>
    <row r="46" spans="1:6" ht="42.75" x14ac:dyDescent="0.3">
      <c r="A46" s="35">
        <v>6400</v>
      </c>
      <c r="B46" s="33" t="s">
        <v>81</v>
      </c>
      <c r="C46" s="34">
        <v>598022317</v>
      </c>
      <c r="D46" s="34">
        <f t="shared" si="3"/>
        <v>880937450</v>
      </c>
      <c r="E46" s="106">
        <v>282915133</v>
      </c>
      <c r="F46" s="24"/>
    </row>
    <row r="47" spans="1:6" x14ac:dyDescent="0.3">
      <c r="A47" s="36">
        <v>6449</v>
      </c>
      <c r="B47" s="37" t="s">
        <v>82</v>
      </c>
      <c r="C47" s="38">
        <v>598022317</v>
      </c>
      <c r="D47" s="38">
        <f t="shared" si="3"/>
        <v>880937450</v>
      </c>
      <c r="E47" s="107">
        <v>282915133</v>
      </c>
      <c r="F47" s="24"/>
    </row>
    <row r="48" spans="1:6" ht="28.5" x14ac:dyDescent="0.3">
      <c r="A48" s="35">
        <v>6500</v>
      </c>
      <c r="B48" s="33" t="s">
        <v>83</v>
      </c>
      <c r="C48" s="34">
        <v>42199846</v>
      </c>
      <c r="D48" s="34">
        <f t="shared" si="3"/>
        <v>67060813</v>
      </c>
      <c r="E48" s="106">
        <v>24860967</v>
      </c>
      <c r="F48" s="24"/>
    </row>
    <row r="49" spans="1:6" x14ac:dyDescent="0.3">
      <c r="A49" s="36">
        <v>6501</v>
      </c>
      <c r="B49" s="37" t="s">
        <v>84</v>
      </c>
      <c r="C49" s="38">
        <v>40709446</v>
      </c>
      <c r="D49" s="38">
        <f t="shared" si="3"/>
        <v>65504863</v>
      </c>
      <c r="E49" s="107">
        <v>24795417</v>
      </c>
      <c r="F49" s="24"/>
    </row>
    <row r="50" spans="1:6" ht="30" x14ac:dyDescent="0.3">
      <c r="A50" s="36">
        <v>6502</v>
      </c>
      <c r="B50" s="37" t="s">
        <v>85</v>
      </c>
      <c r="C50" s="38">
        <v>1490400</v>
      </c>
      <c r="D50" s="38">
        <f t="shared" si="3"/>
        <v>1555950</v>
      </c>
      <c r="E50" s="107">
        <v>65550</v>
      </c>
      <c r="F50" s="24"/>
    </row>
    <row r="51" spans="1:6" x14ac:dyDescent="0.3">
      <c r="A51" s="35">
        <v>6550</v>
      </c>
      <c r="B51" s="33" t="s">
        <v>86</v>
      </c>
      <c r="C51" s="34">
        <v>3392000</v>
      </c>
      <c r="D51" s="34">
        <f t="shared" si="3"/>
        <v>3392000</v>
      </c>
      <c r="E51" s="106">
        <v>0</v>
      </c>
      <c r="F51" s="24"/>
    </row>
    <row r="52" spans="1:6" x14ac:dyDescent="0.3">
      <c r="A52" s="36">
        <v>6551</v>
      </c>
      <c r="B52" s="37" t="s">
        <v>87</v>
      </c>
      <c r="C52" s="38">
        <v>0</v>
      </c>
      <c r="D52" s="38">
        <f t="shared" si="3"/>
        <v>0</v>
      </c>
      <c r="E52" s="107">
        <v>0</v>
      </c>
      <c r="F52" s="24"/>
    </row>
    <row r="53" spans="1:6" ht="30" x14ac:dyDescent="0.3">
      <c r="A53" s="36">
        <v>6552</v>
      </c>
      <c r="B53" s="37" t="s">
        <v>88</v>
      </c>
      <c r="C53" s="38">
        <v>3392000</v>
      </c>
      <c r="D53" s="38">
        <f t="shared" si="3"/>
        <v>3392000</v>
      </c>
      <c r="E53" s="107">
        <v>0</v>
      </c>
      <c r="F53" s="24"/>
    </row>
    <row r="54" spans="1:6" x14ac:dyDescent="0.3">
      <c r="A54" s="36">
        <v>6599</v>
      </c>
      <c r="B54" s="37" t="s">
        <v>89</v>
      </c>
      <c r="C54" s="38">
        <v>0</v>
      </c>
      <c r="D54" s="38">
        <f t="shared" si="3"/>
        <v>0</v>
      </c>
      <c r="E54" s="107">
        <v>0</v>
      </c>
      <c r="F54" s="24"/>
    </row>
    <row r="55" spans="1:6" ht="28.5" x14ac:dyDescent="0.3">
      <c r="A55" s="35">
        <v>6600</v>
      </c>
      <c r="B55" s="33" t="s">
        <v>90</v>
      </c>
      <c r="C55" s="34">
        <v>1347328</v>
      </c>
      <c r="D55" s="34">
        <f t="shared" si="3"/>
        <v>1866500</v>
      </c>
      <c r="E55" s="106">
        <v>519172</v>
      </c>
      <c r="F55" s="24"/>
    </row>
    <row r="56" spans="1:6" ht="30" x14ac:dyDescent="0.3">
      <c r="A56" s="36">
        <v>6601</v>
      </c>
      <c r="B56" s="37" t="s">
        <v>91</v>
      </c>
      <c r="C56" s="38">
        <v>192328</v>
      </c>
      <c r="D56" s="38">
        <f t="shared" si="3"/>
        <v>249500</v>
      </c>
      <c r="E56" s="107">
        <v>57172</v>
      </c>
      <c r="F56" s="24"/>
    </row>
    <row r="57" spans="1:6" ht="30" x14ac:dyDescent="0.3">
      <c r="A57" s="36">
        <v>6605</v>
      </c>
      <c r="B57" s="37" t="s">
        <v>92</v>
      </c>
      <c r="C57" s="38">
        <v>1155000</v>
      </c>
      <c r="D57" s="38">
        <f t="shared" si="3"/>
        <v>1617000</v>
      </c>
      <c r="E57" s="107">
        <v>462000</v>
      </c>
      <c r="F57" s="24"/>
    </row>
    <row r="58" spans="1:6" x14ac:dyDescent="0.3">
      <c r="A58" s="35">
        <v>6700</v>
      </c>
      <c r="B58" s="33" t="s">
        <v>93</v>
      </c>
      <c r="C58" s="34">
        <v>10200000</v>
      </c>
      <c r="D58" s="34">
        <f t="shared" si="3"/>
        <v>15300000</v>
      </c>
      <c r="E58" s="106">
        <v>5100000</v>
      </c>
      <c r="F58" s="24"/>
    </row>
    <row r="59" spans="1:6" x14ac:dyDescent="0.3">
      <c r="A59" s="36">
        <v>6704</v>
      </c>
      <c r="B59" s="37" t="s">
        <v>94</v>
      </c>
      <c r="C59" s="38">
        <v>10200000</v>
      </c>
      <c r="D59" s="38">
        <f t="shared" si="3"/>
        <v>15300000</v>
      </c>
      <c r="E59" s="107">
        <v>5100000</v>
      </c>
      <c r="F59" s="24"/>
    </row>
    <row r="60" spans="1:6" x14ac:dyDescent="0.3">
      <c r="A60" s="35">
        <v>6750</v>
      </c>
      <c r="B60" s="33" t="s">
        <v>95</v>
      </c>
      <c r="C60" s="34">
        <v>0</v>
      </c>
      <c r="D60" s="38">
        <f t="shared" si="3"/>
        <v>0</v>
      </c>
      <c r="E60" s="106">
        <v>0</v>
      </c>
      <c r="F60" s="24"/>
    </row>
    <row r="61" spans="1:6" ht="30" hidden="1" x14ac:dyDescent="0.3">
      <c r="A61" s="36">
        <v>6757</v>
      </c>
      <c r="B61" s="37" t="s">
        <v>153</v>
      </c>
      <c r="C61" s="38">
        <v>0</v>
      </c>
      <c r="D61" s="38">
        <f t="shared" si="3"/>
        <v>0</v>
      </c>
      <c r="E61" s="107">
        <v>0</v>
      </c>
      <c r="F61" s="24"/>
    </row>
    <row r="62" spans="1:6" hidden="1" x14ac:dyDescent="0.3">
      <c r="A62" s="36">
        <v>6799</v>
      </c>
      <c r="B62" s="37" t="s">
        <v>96</v>
      </c>
      <c r="C62" s="38">
        <v>0</v>
      </c>
      <c r="D62" s="38">
        <f t="shared" si="3"/>
        <v>0</v>
      </c>
      <c r="E62" s="107">
        <v>0</v>
      </c>
      <c r="F62" s="24"/>
    </row>
    <row r="63" spans="1:6" ht="85.5" x14ac:dyDescent="0.3">
      <c r="A63" s="35">
        <v>6900</v>
      </c>
      <c r="B63" s="33" t="s">
        <v>97</v>
      </c>
      <c r="C63" s="34">
        <v>12265000</v>
      </c>
      <c r="D63" s="34">
        <f t="shared" si="3"/>
        <v>12265000</v>
      </c>
      <c r="E63" s="106">
        <v>0</v>
      </c>
      <c r="F63" s="24"/>
    </row>
    <row r="64" spans="1:6" ht="31.5" hidden="1" customHeight="1" x14ac:dyDescent="0.3">
      <c r="A64" s="36">
        <v>6905</v>
      </c>
      <c r="B64" s="37" t="s">
        <v>98</v>
      </c>
      <c r="C64" s="38">
        <v>0</v>
      </c>
      <c r="D64" s="38">
        <f t="shared" si="3"/>
        <v>0</v>
      </c>
      <c r="E64" s="107">
        <v>0</v>
      </c>
      <c r="F64" s="24"/>
    </row>
    <row r="65" spans="1:6" ht="18.75" hidden="1" customHeight="1" x14ac:dyDescent="0.3">
      <c r="A65" s="36">
        <v>6907</v>
      </c>
      <c r="B65" s="37" t="s">
        <v>99</v>
      </c>
      <c r="C65" s="38">
        <v>0</v>
      </c>
      <c r="D65" s="38">
        <f t="shared" si="3"/>
        <v>0</v>
      </c>
      <c r="E65" s="107">
        <v>0</v>
      </c>
      <c r="F65" s="24"/>
    </row>
    <row r="66" spans="1:6" ht="30" hidden="1" x14ac:dyDescent="0.3">
      <c r="A66" s="36">
        <v>6912</v>
      </c>
      <c r="B66" s="37" t="s">
        <v>152</v>
      </c>
      <c r="C66" s="38">
        <v>0</v>
      </c>
      <c r="D66" s="38">
        <f t="shared" si="3"/>
        <v>0</v>
      </c>
      <c r="E66" s="107">
        <v>0</v>
      </c>
      <c r="F66" s="24"/>
    </row>
    <row r="67" spans="1:6" ht="30" x14ac:dyDescent="0.3">
      <c r="A67" s="36">
        <v>6949</v>
      </c>
      <c r="B67" s="37" t="s">
        <v>100</v>
      </c>
      <c r="C67" s="38">
        <v>12265000</v>
      </c>
      <c r="D67" s="38">
        <f t="shared" si="3"/>
        <v>12265000</v>
      </c>
      <c r="E67" s="107">
        <v>0</v>
      </c>
      <c r="F67" s="24"/>
    </row>
    <row r="68" spans="1:6" ht="42.75" x14ac:dyDescent="0.3">
      <c r="A68" s="35">
        <v>7000</v>
      </c>
      <c r="B68" s="33" t="s">
        <v>101</v>
      </c>
      <c r="C68" s="34">
        <v>3329000</v>
      </c>
      <c r="D68" s="34">
        <f t="shared" si="3"/>
        <v>6658000</v>
      </c>
      <c r="E68" s="106">
        <v>3329000</v>
      </c>
      <c r="F68" s="24"/>
    </row>
    <row r="69" spans="1:6" x14ac:dyDescent="0.3">
      <c r="A69" s="36">
        <v>7001</v>
      </c>
      <c r="B69" s="37" t="s">
        <v>187</v>
      </c>
      <c r="C69" s="38">
        <v>1529000</v>
      </c>
      <c r="D69" s="38">
        <f t="shared" si="3"/>
        <v>3058000</v>
      </c>
      <c r="E69" s="107">
        <v>1529000</v>
      </c>
      <c r="F69" s="24"/>
    </row>
    <row r="70" spans="1:6" ht="45" x14ac:dyDescent="0.3">
      <c r="A70" s="36">
        <v>7006</v>
      </c>
      <c r="B70" s="37" t="s">
        <v>103</v>
      </c>
      <c r="C70" s="38">
        <v>0</v>
      </c>
      <c r="D70" s="38">
        <f t="shared" si="3"/>
        <v>0</v>
      </c>
      <c r="E70" s="107">
        <v>0</v>
      </c>
      <c r="F70" s="24"/>
    </row>
    <row r="71" spans="1:6" x14ac:dyDescent="0.3">
      <c r="A71" s="36">
        <v>7053</v>
      </c>
      <c r="B71" s="37" t="s">
        <v>104</v>
      </c>
      <c r="C71" s="38">
        <v>1800000</v>
      </c>
      <c r="D71" s="38">
        <f t="shared" si="3"/>
        <v>3600000</v>
      </c>
      <c r="E71" s="107">
        <v>1800000</v>
      </c>
      <c r="F71" s="24"/>
    </row>
    <row r="72" spans="1:6" ht="42.75" x14ac:dyDescent="0.3">
      <c r="A72" s="35">
        <v>9050</v>
      </c>
      <c r="B72" s="33" t="s">
        <v>105</v>
      </c>
      <c r="C72" s="34">
        <v>0</v>
      </c>
      <c r="D72" s="38">
        <f t="shared" si="3"/>
        <v>0</v>
      </c>
      <c r="E72" s="106">
        <v>0</v>
      </c>
      <c r="F72" s="24"/>
    </row>
    <row r="73" spans="1:6" hidden="1" x14ac:dyDescent="0.3">
      <c r="A73" s="36">
        <v>9099</v>
      </c>
      <c r="B73" s="37" t="s">
        <v>106</v>
      </c>
      <c r="C73" s="38">
        <v>0</v>
      </c>
      <c r="D73" s="38">
        <f t="shared" si="3"/>
        <v>0</v>
      </c>
      <c r="E73" s="107">
        <v>0</v>
      </c>
      <c r="F73" s="24"/>
    </row>
    <row r="74" spans="1:6" x14ac:dyDescent="0.3">
      <c r="A74" s="39"/>
      <c r="B74" s="40"/>
      <c r="C74" s="41"/>
      <c r="D74" s="41"/>
      <c r="E74" s="41"/>
      <c r="F74" s="24"/>
    </row>
    <row r="75" spans="1:6" x14ac:dyDescent="0.3">
      <c r="A75" s="25" t="s">
        <v>53</v>
      </c>
      <c r="B75" s="22"/>
      <c r="C75" s="22"/>
      <c r="D75" s="85">
        <f>D76+D77</f>
        <v>535577751</v>
      </c>
    </row>
    <row r="76" spans="1:6" ht="26.25" customHeight="1" x14ac:dyDescent="0.3">
      <c r="A76" s="105" t="s">
        <v>154</v>
      </c>
      <c r="D76" s="76">
        <f>D11</f>
        <v>416185754</v>
      </c>
      <c r="E76" s="19" t="s">
        <v>155</v>
      </c>
    </row>
    <row r="77" spans="1:6" ht="26.25" customHeight="1" x14ac:dyDescent="0.3">
      <c r="A77" s="105" t="s">
        <v>209</v>
      </c>
      <c r="D77" s="76">
        <f>E11</f>
        <v>119391997</v>
      </c>
      <c r="E77" s="19" t="s">
        <v>155</v>
      </c>
    </row>
    <row r="78" spans="1:6" ht="24" customHeight="1" x14ac:dyDescent="0.3">
      <c r="A78" s="25" t="s">
        <v>54</v>
      </c>
      <c r="B78" s="22"/>
      <c r="C78" s="22"/>
      <c r="D78" s="103">
        <f>D79+D80+D81</f>
        <v>446543803</v>
      </c>
    </row>
    <row r="79" spans="1:6" ht="24" customHeight="1" x14ac:dyDescent="0.3">
      <c r="A79" s="22" t="s">
        <v>210</v>
      </c>
      <c r="B79" s="22"/>
      <c r="C79" s="22"/>
      <c r="D79" s="76">
        <f>F12</f>
        <v>72000000</v>
      </c>
    </row>
    <row r="80" spans="1:6" x14ac:dyDescent="0.3">
      <c r="A80" s="22" t="s">
        <v>107</v>
      </c>
      <c r="D80" s="76"/>
    </row>
    <row r="81" spans="1:6" x14ac:dyDescent="0.3">
      <c r="A81" s="22" t="s">
        <v>108</v>
      </c>
      <c r="D81" s="76">
        <f>F13</f>
        <v>374543803</v>
      </c>
    </row>
    <row r="83" spans="1:6" x14ac:dyDescent="0.3">
      <c r="C83" s="143" t="s">
        <v>192</v>
      </c>
      <c r="D83" s="143"/>
      <c r="E83" s="143"/>
      <c r="F83" s="143"/>
    </row>
    <row r="84" spans="1:6" x14ac:dyDescent="0.3">
      <c r="A84" s="23"/>
      <c r="C84" s="144" t="s">
        <v>45</v>
      </c>
      <c r="D84" s="144"/>
      <c r="E84" s="144"/>
      <c r="F84" s="144"/>
    </row>
  </sheetData>
  <mergeCells count="17">
    <mergeCell ref="C19:D19"/>
    <mergeCell ref="A3:G3"/>
    <mergeCell ref="A4:G4"/>
    <mergeCell ref="A8:B8"/>
    <mergeCell ref="A9:B9"/>
    <mergeCell ref="A10:B10"/>
    <mergeCell ref="A11:B11"/>
    <mergeCell ref="A12:B12"/>
    <mergeCell ref="A13:B13"/>
    <mergeCell ref="A14:B14"/>
    <mergeCell ref="A15:B15"/>
    <mergeCell ref="A16:B16"/>
    <mergeCell ref="A21:A22"/>
    <mergeCell ref="B21:B22"/>
    <mergeCell ref="C21:D21"/>
    <mergeCell ref="C83:F83"/>
    <mergeCell ref="C84:F84"/>
  </mergeCells>
  <pageMargins left="0.17" right="0.2" top="0.17" bottom="0.17" header="0.17" footer="0.17"/>
  <pageSetup paperSize="9" scale="84"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13" workbookViewId="0">
      <selection activeCell="D61" sqref="D61"/>
    </sheetView>
  </sheetViews>
  <sheetFormatPr defaultColWidth="9" defaultRowHeight="15.75" x14ac:dyDescent="0.25"/>
  <cols>
    <col min="1" max="1" width="6.7109375" style="1" customWidth="1"/>
    <col min="2" max="2" width="35.42578125" style="1" customWidth="1"/>
    <col min="3" max="6" width="18.28515625" style="1" customWidth="1"/>
    <col min="7" max="16384" width="9" style="1"/>
  </cols>
  <sheetData>
    <row r="1" spans="1:7" x14ac:dyDescent="0.25">
      <c r="A1" s="131" t="s">
        <v>133</v>
      </c>
      <c r="B1" s="131"/>
      <c r="C1" s="131"/>
      <c r="D1" s="131"/>
      <c r="E1" s="131"/>
      <c r="F1" s="131"/>
    </row>
    <row r="2" spans="1:7" ht="16.5" x14ac:dyDescent="0.25">
      <c r="A2" s="132" t="s">
        <v>142</v>
      </c>
      <c r="B2" s="132"/>
      <c r="C2" s="133" t="s">
        <v>125</v>
      </c>
      <c r="D2" s="133"/>
      <c r="E2" s="133"/>
      <c r="F2" s="133"/>
    </row>
    <row r="3" spans="1:7" ht="18.75" x14ac:dyDescent="0.3">
      <c r="A3" s="132" t="s">
        <v>143</v>
      </c>
      <c r="B3" s="132"/>
      <c r="C3" s="134" t="s">
        <v>126</v>
      </c>
      <c r="D3" s="134"/>
      <c r="E3" s="134"/>
      <c r="F3" s="134"/>
    </row>
    <row r="4" spans="1:7" x14ac:dyDescent="0.25">
      <c r="A4" s="100"/>
      <c r="B4" s="100"/>
      <c r="C4" s="135"/>
      <c r="D4" s="135"/>
      <c r="E4" s="135"/>
      <c r="F4" s="135"/>
    </row>
    <row r="5" spans="1:7" ht="18.75" x14ac:dyDescent="0.3">
      <c r="A5" s="100"/>
      <c r="B5" s="100"/>
      <c r="C5" s="136" t="s">
        <v>194</v>
      </c>
      <c r="D5" s="136"/>
      <c r="E5" s="136"/>
      <c r="F5" s="136"/>
    </row>
    <row r="6" spans="1:7" ht="18.75" x14ac:dyDescent="0.3">
      <c r="A6" s="100"/>
      <c r="B6" s="100"/>
      <c r="C6" s="101"/>
      <c r="D6" s="101"/>
      <c r="E6" s="101"/>
      <c r="F6" s="101"/>
    </row>
    <row r="7" spans="1:7" x14ac:dyDescent="0.25">
      <c r="A7" s="137" t="s">
        <v>195</v>
      </c>
      <c r="B7" s="137"/>
      <c r="C7" s="137"/>
      <c r="D7" s="137"/>
      <c r="E7" s="137"/>
      <c r="F7" s="137"/>
    </row>
    <row r="8" spans="1:7" x14ac:dyDescent="0.25">
      <c r="A8" s="131" t="s">
        <v>127</v>
      </c>
      <c r="B8" s="131"/>
      <c r="C8" s="131"/>
      <c r="D8" s="131"/>
      <c r="E8" s="131"/>
      <c r="F8" s="131"/>
    </row>
    <row r="9" spans="1:7" x14ac:dyDescent="0.25">
      <c r="A9" s="131" t="s">
        <v>128</v>
      </c>
      <c r="B9" s="131"/>
      <c r="C9" s="131"/>
      <c r="D9" s="131"/>
      <c r="E9" s="131"/>
      <c r="F9" s="131"/>
    </row>
    <row r="10" spans="1:7" x14ac:dyDescent="0.25">
      <c r="A10" s="99"/>
      <c r="B10" s="99"/>
      <c r="C10" s="99"/>
      <c r="D10" s="99"/>
      <c r="E10" s="99"/>
      <c r="F10" s="99"/>
    </row>
    <row r="11" spans="1:7" ht="16.5" x14ac:dyDescent="0.25">
      <c r="A11" s="123" t="s">
        <v>129</v>
      </c>
      <c r="B11" s="138"/>
      <c r="C11" s="138"/>
      <c r="D11" s="138"/>
      <c r="E11" s="138"/>
      <c r="F11" s="138"/>
    </row>
    <row r="12" spans="1:7" ht="56.25" customHeight="1" x14ac:dyDescent="0.25">
      <c r="A12" s="129" t="s">
        <v>158</v>
      </c>
      <c r="B12" s="130"/>
      <c r="C12" s="130"/>
      <c r="D12" s="130"/>
      <c r="E12" s="130"/>
      <c r="F12" s="130"/>
    </row>
    <row r="13" spans="1:7" ht="16.5" x14ac:dyDescent="0.25">
      <c r="A13" s="123" t="s">
        <v>197</v>
      </c>
      <c r="B13" s="123"/>
      <c r="C13" s="123"/>
      <c r="D13" s="123"/>
      <c r="E13" s="123"/>
      <c r="F13" s="123"/>
    </row>
    <row r="14" spans="1:7" ht="16.5" x14ac:dyDescent="0.25">
      <c r="A14" s="97"/>
      <c r="B14" s="97"/>
      <c r="C14" s="97"/>
      <c r="D14" s="97"/>
      <c r="E14" s="97"/>
      <c r="F14" s="97"/>
    </row>
    <row r="15" spans="1:7" x14ac:dyDescent="0.25">
      <c r="A15" s="48"/>
      <c r="B15" s="48"/>
      <c r="C15" s="48"/>
      <c r="D15" s="48"/>
      <c r="E15" s="124" t="s">
        <v>44</v>
      </c>
      <c r="F15" s="124"/>
      <c r="G15" s="48"/>
    </row>
    <row r="16" spans="1:7" ht="63" x14ac:dyDescent="0.25">
      <c r="A16" s="58" t="s">
        <v>0</v>
      </c>
      <c r="B16" s="2" t="s">
        <v>1</v>
      </c>
      <c r="C16" s="54" t="s">
        <v>131</v>
      </c>
      <c r="D16" s="54" t="s">
        <v>137</v>
      </c>
      <c r="E16" s="54" t="s">
        <v>132</v>
      </c>
      <c r="F16" s="54" t="s">
        <v>138</v>
      </c>
    </row>
    <row r="17" spans="1:8" x14ac:dyDescent="0.25">
      <c r="A17" s="59">
        <v>1</v>
      </c>
      <c r="B17" s="59">
        <v>2</v>
      </c>
      <c r="C17" s="55">
        <v>3</v>
      </c>
      <c r="D17" s="55">
        <v>4</v>
      </c>
      <c r="E17" s="55">
        <v>5</v>
      </c>
      <c r="F17" s="55">
        <v>6</v>
      </c>
    </row>
    <row r="18" spans="1:8" ht="31.5" x14ac:dyDescent="0.25">
      <c r="A18" s="2" t="s">
        <v>2</v>
      </c>
      <c r="B18" s="12" t="s">
        <v>3</v>
      </c>
      <c r="C18" s="12"/>
      <c r="D18" s="5"/>
      <c r="E18" s="5"/>
      <c r="F18" s="5"/>
    </row>
    <row r="19" spans="1:8" x14ac:dyDescent="0.25">
      <c r="A19" s="3">
        <v>1</v>
      </c>
      <c r="B19" s="4" t="s">
        <v>139</v>
      </c>
      <c r="C19" s="67">
        <v>803160000</v>
      </c>
      <c r="D19" s="67">
        <v>161360000</v>
      </c>
      <c r="E19" s="84">
        <f>D19/C19</f>
        <v>0.20090641964241246</v>
      </c>
      <c r="F19" s="84"/>
    </row>
    <row r="20" spans="1:8" x14ac:dyDescent="0.25">
      <c r="A20" s="3">
        <v>2</v>
      </c>
      <c r="B20" s="4" t="s">
        <v>140</v>
      </c>
      <c r="C20" s="67">
        <f>C19-C21</f>
        <v>481896000</v>
      </c>
      <c r="D20" s="68">
        <v>33471120</v>
      </c>
      <c r="E20" s="84">
        <f t="shared" ref="E20" si="0">D20/C20</f>
        <v>6.9457144280093627E-2</v>
      </c>
      <c r="F20" s="87"/>
    </row>
    <row r="21" spans="1:8" x14ac:dyDescent="0.25">
      <c r="A21" s="3">
        <v>3</v>
      </c>
      <c r="B21" s="4" t="s">
        <v>12</v>
      </c>
      <c r="C21" s="67">
        <f>C19*40/100</f>
        <v>321264000</v>
      </c>
      <c r="D21" s="68">
        <f>D19*40/100</f>
        <v>64544000</v>
      </c>
      <c r="E21" s="84">
        <f>D21/C21</f>
        <v>0.20090641964241246</v>
      </c>
      <c r="F21" s="84"/>
    </row>
    <row r="22" spans="1:8" x14ac:dyDescent="0.25">
      <c r="A22" s="2" t="s">
        <v>13</v>
      </c>
      <c r="B22" s="12" t="s">
        <v>14</v>
      </c>
      <c r="C22" s="69"/>
      <c r="D22" s="70"/>
      <c r="E22" s="71"/>
      <c r="F22" s="6"/>
    </row>
    <row r="23" spans="1:8" hidden="1" x14ac:dyDescent="0.25">
      <c r="A23" s="3">
        <v>1</v>
      </c>
      <c r="B23" s="4" t="s">
        <v>9</v>
      </c>
      <c r="C23" s="67"/>
      <c r="D23" s="70"/>
      <c r="E23" s="71"/>
      <c r="F23" s="6"/>
    </row>
    <row r="24" spans="1:8" hidden="1" x14ac:dyDescent="0.25">
      <c r="A24" s="3" t="s">
        <v>4</v>
      </c>
      <c r="B24" s="4" t="s">
        <v>10</v>
      </c>
      <c r="C24" s="67"/>
      <c r="D24" s="70"/>
      <c r="E24" s="71"/>
      <c r="F24" s="6"/>
    </row>
    <row r="25" spans="1:8" ht="31.5" hidden="1" x14ac:dyDescent="0.25">
      <c r="A25" s="3" t="s">
        <v>5</v>
      </c>
      <c r="B25" s="4" t="s">
        <v>11</v>
      </c>
      <c r="C25" s="67"/>
      <c r="D25" s="71"/>
      <c r="E25" s="71"/>
      <c r="F25" s="6"/>
    </row>
    <row r="26" spans="1:8" hidden="1" x14ac:dyDescent="0.25">
      <c r="A26" s="10">
        <v>2</v>
      </c>
      <c r="B26" s="4" t="s">
        <v>15</v>
      </c>
      <c r="C26" s="67"/>
      <c r="D26" s="71"/>
      <c r="E26" s="83"/>
      <c r="F26" s="8"/>
      <c r="G26" s="9"/>
    </row>
    <row r="27" spans="1:8" ht="31.5" hidden="1" x14ac:dyDescent="0.25">
      <c r="A27" s="10" t="s">
        <v>6</v>
      </c>
      <c r="B27" s="4" t="s">
        <v>16</v>
      </c>
      <c r="C27" s="67"/>
      <c r="D27" s="71"/>
      <c r="E27" s="83"/>
      <c r="F27" s="8"/>
      <c r="G27" s="98"/>
    </row>
    <row r="28" spans="1:8" ht="31.5" hidden="1" x14ac:dyDescent="0.25">
      <c r="A28" s="10" t="s">
        <v>8</v>
      </c>
      <c r="B28" s="4" t="s">
        <v>17</v>
      </c>
      <c r="C28" s="67"/>
      <c r="D28" s="71"/>
      <c r="E28" s="83"/>
      <c r="F28" s="8"/>
    </row>
    <row r="29" spans="1:8" hidden="1" x14ac:dyDescent="0.25">
      <c r="A29" s="10" t="s">
        <v>18</v>
      </c>
      <c r="B29" s="4" t="s">
        <v>19</v>
      </c>
      <c r="C29" s="67"/>
      <c r="D29" s="71"/>
      <c r="E29" s="83"/>
      <c r="F29" s="8"/>
    </row>
    <row r="30" spans="1:8" ht="31.5" x14ac:dyDescent="0.25">
      <c r="A30" s="17">
        <v>1</v>
      </c>
      <c r="B30" s="18" t="s">
        <v>20</v>
      </c>
      <c r="C30" s="72">
        <f>C31+C34</f>
        <v>9822676936</v>
      </c>
      <c r="D30" s="72">
        <f>D31+D34</f>
        <v>1709815065</v>
      </c>
      <c r="E30" s="84">
        <f t="shared" ref="E30:E32" si="1">D30/C30</f>
        <v>0.17406813602242655</v>
      </c>
      <c r="F30" s="8"/>
      <c r="H30" s="125" t="s">
        <v>111</v>
      </c>
    </row>
    <row r="31" spans="1:8" x14ac:dyDescent="0.25">
      <c r="A31" s="17" t="s">
        <v>4</v>
      </c>
      <c r="B31" s="18" t="s">
        <v>7</v>
      </c>
      <c r="C31" s="72">
        <f>C32+C33</f>
        <v>9346859341</v>
      </c>
      <c r="D31" s="71">
        <f>D32+D33</f>
        <v>1708588065</v>
      </c>
      <c r="E31" s="84">
        <f t="shared" si="1"/>
        <v>0.18279809320605458</v>
      </c>
      <c r="F31" s="8"/>
      <c r="H31" s="125"/>
    </row>
    <row r="32" spans="1:8" x14ac:dyDescent="0.25">
      <c r="A32" s="17" t="s">
        <v>49</v>
      </c>
      <c r="B32" s="18" t="s">
        <v>47</v>
      </c>
      <c r="C32" s="72">
        <v>5552946047</v>
      </c>
      <c r="D32" s="71">
        <v>1248940233</v>
      </c>
      <c r="E32" s="84">
        <f t="shared" si="1"/>
        <v>0.22491488705796892</v>
      </c>
      <c r="F32" s="88"/>
      <c r="H32" s="125"/>
    </row>
    <row r="33" spans="1:8" ht="47.25" x14ac:dyDescent="0.25">
      <c r="A33" s="17" t="s">
        <v>50</v>
      </c>
      <c r="B33" s="18" t="s">
        <v>48</v>
      </c>
      <c r="C33" s="72">
        <v>3793913294</v>
      </c>
      <c r="D33" s="71">
        <v>459647832</v>
      </c>
      <c r="E33" s="84">
        <f>D33/C33</f>
        <v>0.12115401602006143</v>
      </c>
      <c r="F33" s="88"/>
      <c r="H33" s="125"/>
    </row>
    <row r="34" spans="1:8" x14ac:dyDescent="0.25">
      <c r="A34" s="17" t="s">
        <v>5</v>
      </c>
      <c r="B34" s="18" t="s">
        <v>19</v>
      </c>
      <c r="C34" s="72">
        <v>475817595</v>
      </c>
      <c r="D34" s="71">
        <v>1227000</v>
      </c>
      <c r="E34" s="84">
        <f t="shared" ref="E34:E60" si="2">D34/C34</f>
        <v>2.5787192674117062E-3</v>
      </c>
      <c r="F34" s="8"/>
      <c r="H34" s="125"/>
    </row>
    <row r="35" spans="1:8" hidden="1" x14ac:dyDescent="0.25">
      <c r="A35" s="17"/>
      <c r="B35" s="60" t="s">
        <v>141</v>
      </c>
      <c r="C35" s="18"/>
      <c r="D35" s="6"/>
      <c r="E35" s="84" t="e">
        <f t="shared" si="2"/>
        <v>#DIV/0!</v>
      </c>
      <c r="F35" s="8"/>
      <c r="H35" s="125"/>
    </row>
    <row r="36" spans="1:8" hidden="1" x14ac:dyDescent="0.25">
      <c r="A36" s="17"/>
      <c r="B36" s="18" t="s">
        <v>51</v>
      </c>
      <c r="C36" s="18"/>
      <c r="D36" s="6"/>
      <c r="E36" s="84" t="e">
        <f t="shared" si="2"/>
        <v>#DIV/0!</v>
      </c>
      <c r="F36" s="8"/>
      <c r="H36" s="125"/>
    </row>
    <row r="37" spans="1:8" hidden="1" x14ac:dyDescent="0.25">
      <c r="A37" s="3">
        <v>4</v>
      </c>
      <c r="B37" s="4" t="s">
        <v>21</v>
      </c>
      <c r="C37" s="4"/>
      <c r="D37" s="6"/>
      <c r="E37" s="84" t="e">
        <f t="shared" si="2"/>
        <v>#DIV/0!</v>
      </c>
      <c r="F37" s="8"/>
    </row>
    <row r="38" spans="1:8" hidden="1" x14ac:dyDescent="0.25">
      <c r="A38" s="3" t="s">
        <v>22</v>
      </c>
      <c r="B38" s="4" t="s">
        <v>7</v>
      </c>
      <c r="C38" s="4"/>
      <c r="D38" s="6"/>
      <c r="E38" s="84" t="e">
        <f t="shared" si="2"/>
        <v>#DIV/0!</v>
      </c>
      <c r="F38" s="8"/>
    </row>
    <row r="39" spans="1:8" hidden="1" x14ac:dyDescent="0.25">
      <c r="A39" s="3" t="s">
        <v>23</v>
      </c>
      <c r="B39" s="4" t="s">
        <v>19</v>
      </c>
      <c r="C39" s="4"/>
      <c r="D39" s="6"/>
      <c r="E39" s="84" t="e">
        <f t="shared" si="2"/>
        <v>#DIV/0!</v>
      </c>
      <c r="F39" s="8"/>
    </row>
    <row r="40" spans="1:8" hidden="1" x14ac:dyDescent="0.25">
      <c r="A40" s="3">
        <v>5</v>
      </c>
      <c r="B40" s="4" t="s">
        <v>24</v>
      </c>
      <c r="C40" s="4"/>
      <c r="D40" s="6"/>
      <c r="E40" s="84" t="e">
        <f t="shared" si="2"/>
        <v>#DIV/0!</v>
      </c>
      <c r="F40" s="8"/>
    </row>
    <row r="41" spans="1:8" hidden="1" x14ac:dyDescent="0.25">
      <c r="A41" s="3" t="s">
        <v>25</v>
      </c>
      <c r="B41" s="4" t="s">
        <v>7</v>
      </c>
      <c r="C41" s="4"/>
      <c r="D41" s="6"/>
      <c r="E41" s="84" t="e">
        <f t="shared" si="2"/>
        <v>#DIV/0!</v>
      </c>
      <c r="F41" s="8"/>
    </row>
    <row r="42" spans="1:8" hidden="1" x14ac:dyDescent="0.25">
      <c r="A42" s="3" t="s">
        <v>26</v>
      </c>
      <c r="B42" s="4" t="s">
        <v>19</v>
      </c>
      <c r="C42" s="4"/>
      <c r="D42" s="6"/>
      <c r="E42" s="84" t="e">
        <f t="shared" si="2"/>
        <v>#DIV/0!</v>
      </c>
      <c r="F42" s="8"/>
    </row>
    <row r="43" spans="1:8" hidden="1" x14ac:dyDescent="0.25">
      <c r="A43" s="3">
        <v>6</v>
      </c>
      <c r="B43" s="4" t="s">
        <v>27</v>
      </c>
      <c r="C43" s="4"/>
      <c r="D43" s="6"/>
      <c r="E43" s="84" t="e">
        <f t="shared" si="2"/>
        <v>#DIV/0!</v>
      </c>
      <c r="F43" s="8"/>
    </row>
    <row r="44" spans="1:8" hidden="1" x14ac:dyDescent="0.25">
      <c r="A44" s="3" t="s">
        <v>28</v>
      </c>
      <c r="B44" s="4" t="s">
        <v>7</v>
      </c>
      <c r="C44" s="4"/>
      <c r="D44" s="6"/>
      <c r="E44" s="84" t="e">
        <f t="shared" si="2"/>
        <v>#DIV/0!</v>
      </c>
      <c r="F44" s="8"/>
    </row>
    <row r="45" spans="1:8" hidden="1" x14ac:dyDescent="0.25">
      <c r="A45" s="3" t="s">
        <v>29</v>
      </c>
      <c r="B45" s="4" t="s">
        <v>19</v>
      </c>
      <c r="C45" s="4"/>
      <c r="D45" s="6"/>
      <c r="E45" s="84" t="e">
        <f t="shared" si="2"/>
        <v>#DIV/0!</v>
      </c>
      <c r="F45" s="8"/>
    </row>
    <row r="46" spans="1:8" hidden="1" x14ac:dyDescent="0.25">
      <c r="A46" s="3">
        <v>7</v>
      </c>
      <c r="B46" s="4" t="s">
        <v>30</v>
      </c>
      <c r="C46" s="4"/>
      <c r="D46" s="6"/>
      <c r="E46" s="84" t="e">
        <f t="shared" si="2"/>
        <v>#DIV/0!</v>
      </c>
      <c r="F46" s="8"/>
    </row>
    <row r="47" spans="1:8" hidden="1" x14ac:dyDescent="0.25">
      <c r="A47" s="3" t="s">
        <v>31</v>
      </c>
      <c r="B47" s="4" t="s">
        <v>7</v>
      </c>
      <c r="C47" s="4"/>
      <c r="D47" s="6"/>
      <c r="E47" s="84" t="e">
        <f t="shared" si="2"/>
        <v>#DIV/0!</v>
      </c>
      <c r="F47" s="8"/>
    </row>
    <row r="48" spans="1:8" hidden="1" x14ac:dyDescent="0.25">
      <c r="A48" s="3" t="s">
        <v>32</v>
      </c>
      <c r="B48" s="4" t="s">
        <v>19</v>
      </c>
      <c r="C48" s="4"/>
      <c r="D48" s="6"/>
      <c r="E48" s="84" t="e">
        <f t="shared" si="2"/>
        <v>#DIV/0!</v>
      </c>
      <c r="F48" s="8"/>
    </row>
    <row r="49" spans="1:7" hidden="1" x14ac:dyDescent="0.25">
      <c r="A49" s="3">
        <v>8</v>
      </c>
      <c r="B49" s="4" t="s">
        <v>33</v>
      </c>
      <c r="C49" s="4"/>
      <c r="D49" s="6"/>
      <c r="E49" s="84" t="e">
        <f t="shared" si="2"/>
        <v>#DIV/0!</v>
      </c>
      <c r="F49" s="8"/>
    </row>
    <row r="50" spans="1:7" hidden="1" x14ac:dyDescent="0.25">
      <c r="A50" s="3" t="s">
        <v>34</v>
      </c>
      <c r="B50" s="4" t="s">
        <v>7</v>
      </c>
      <c r="C50" s="4"/>
      <c r="D50" s="6"/>
      <c r="E50" s="84" t="e">
        <f t="shared" si="2"/>
        <v>#DIV/0!</v>
      </c>
      <c r="F50" s="8"/>
    </row>
    <row r="51" spans="1:7" hidden="1" x14ac:dyDescent="0.25">
      <c r="A51" s="3" t="s">
        <v>35</v>
      </c>
      <c r="B51" s="4" t="s">
        <v>19</v>
      </c>
      <c r="C51" s="4"/>
      <c r="D51" s="6"/>
      <c r="E51" s="84" t="e">
        <f t="shared" si="2"/>
        <v>#DIV/0!</v>
      </c>
      <c r="F51" s="8"/>
    </row>
    <row r="52" spans="1:7" ht="31.5" hidden="1" x14ac:dyDescent="0.25">
      <c r="A52" s="3">
        <v>9</v>
      </c>
      <c r="B52" s="4" t="s">
        <v>36</v>
      </c>
      <c r="C52" s="4"/>
      <c r="D52" s="6"/>
      <c r="E52" s="84" t="e">
        <f t="shared" si="2"/>
        <v>#DIV/0!</v>
      </c>
      <c r="F52" s="8"/>
    </row>
    <row r="53" spans="1:7" hidden="1" x14ac:dyDescent="0.25">
      <c r="A53" s="3" t="s">
        <v>37</v>
      </c>
      <c r="B53" s="4" t="s">
        <v>7</v>
      </c>
      <c r="C53" s="4"/>
      <c r="D53" s="6"/>
      <c r="E53" s="84" t="e">
        <f t="shared" si="2"/>
        <v>#DIV/0!</v>
      </c>
      <c r="F53" s="8"/>
    </row>
    <row r="54" spans="1:7" hidden="1" x14ac:dyDescent="0.25">
      <c r="A54" s="3" t="s">
        <v>38</v>
      </c>
      <c r="B54" s="4" t="s">
        <v>19</v>
      </c>
      <c r="C54" s="4"/>
      <c r="D54" s="6"/>
      <c r="E54" s="84" t="e">
        <f t="shared" si="2"/>
        <v>#DIV/0!</v>
      </c>
      <c r="F54" s="8"/>
    </row>
    <row r="55" spans="1:7" hidden="1" x14ac:dyDescent="0.25">
      <c r="A55" s="3">
        <v>10</v>
      </c>
      <c r="B55" s="4" t="s">
        <v>39</v>
      </c>
      <c r="C55" s="4"/>
      <c r="D55" s="6"/>
      <c r="E55" s="84" t="e">
        <f t="shared" si="2"/>
        <v>#DIV/0!</v>
      </c>
      <c r="F55" s="8"/>
    </row>
    <row r="56" spans="1:7" hidden="1" x14ac:dyDescent="0.25">
      <c r="A56" s="3" t="s">
        <v>40</v>
      </c>
      <c r="B56" s="4" t="s">
        <v>7</v>
      </c>
      <c r="C56" s="4"/>
      <c r="D56" s="6"/>
      <c r="E56" s="84" t="e">
        <f t="shared" si="2"/>
        <v>#DIV/0!</v>
      </c>
      <c r="F56" s="8"/>
    </row>
    <row r="57" spans="1:7" hidden="1" x14ac:dyDescent="0.25">
      <c r="A57" s="3" t="s">
        <v>41</v>
      </c>
      <c r="B57" s="4" t="s">
        <v>19</v>
      </c>
      <c r="C57" s="4"/>
      <c r="D57" s="6"/>
      <c r="E57" s="84" t="e">
        <f t="shared" si="2"/>
        <v>#DIV/0!</v>
      </c>
      <c r="F57" s="8"/>
    </row>
    <row r="58" spans="1:7" hidden="1" x14ac:dyDescent="0.25">
      <c r="A58" s="3">
        <v>11</v>
      </c>
      <c r="B58" s="7" t="s">
        <v>42</v>
      </c>
      <c r="C58" s="7"/>
      <c r="D58" s="6"/>
      <c r="E58" s="84" t="e">
        <f t="shared" si="2"/>
        <v>#DIV/0!</v>
      </c>
      <c r="F58" s="8"/>
      <c r="G58" s="9"/>
    </row>
    <row r="59" spans="1:7" hidden="1" x14ac:dyDescent="0.25">
      <c r="A59" s="3">
        <v>1</v>
      </c>
      <c r="B59" s="4" t="s">
        <v>43</v>
      </c>
      <c r="C59" s="4"/>
      <c r="D59" s="6"/>
      <c r="E59" s="84" t="e">
        <f t="shared" si="2"/>
        <v>#DIV/0!</v>
      </c>
      <c r="F59" s="8"/>
      <c r="G59" s="98"/>
    </row>
    <row r="60" spans="1:7" hidden="1" x14ac:dyDescent="0.25">
      <c r="A60" s="3">
        <v>2</v>
      </c>
      <c r="B60" s="7" t="s">
        <v>42</v>
      </c>
      <c r="C60" s="7"/>
      <c r="D60" s="8"/>
      <c r="E60" s="84" t="e">
        <f t="shared" si="2"/>
        <v>#DIV/0!</v>
      </c>
      <c r="F60" s="6"/>
    </row>
    <row r="61" spans="1:7" x14ac:dyDescent="0.25">
      <c r="A61" s="13"/>
      <c r="B61" s="14"/>
      <c r="C61" s="14"/>
      <c r="D61" s="15"/>
      <c r="E61" s="16"/>
      <c r="F61" s="16"/>
    </row>
    <row r="62" spans="1:7" x14ac:dyDescent="0.25">
      <c r="D62" s="126" t="s">
        <v>199</v>
      </c>
      <c r="E62" s="126"/>
      <c r="F62" s="126"/>
    </row>
    <row r="63" spans="1:7" x14ac:dyDescent="0.25">
      <c r="D63" s="127" t="s">
        <v>45</v>
      </c>
      <c r="E63" s="127"/>
      <c r="F63" s="127"/>
    </row>
  </sheetData>
  <mergeCells count="17">
    <mergeCell ref="A12:F12"/>
    <mergeCell ref="A1:F1"/>
    <mergeCell ref="A2:B2"/>
    <mergeCell ref="C2:F2"/>
    <mergeCell ref="A3:B3"/>
    <mergeCell ref="C3:F3"/>
    <mergeCell ref="C4:F4"/>
    <mergeCell ref="C5:F5"/>
    <mergeCell ref="A7:F7"/>
    <mergeCell ref="A8:F8"/>
    <mergeCell ref="A9:F9"/>
    <mergeCell ref="A11:F11"/>
    <mergeCell ref="A13:F13"/>
    <mergeCell ref="E15:F15"/>
    <mergeCell ref="H30:H36"/>
    <mergeCell ref="D62:F62"/>
    <mergeCell ref="D63:F63"/>
  </mergeCells>
  <pageMargins left="0.7" right="0.7" top="0.75" bottom="0.75" header="0.3" footer="0.3"/>
  <pageSetup paperSize="9" scale="75"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Bieu 3 - BC theo quy 01,2023</vt:lpstr>
      <vt:lpstr>Q,1,2023 TM</vt:lpstr>
      <vt:lpstr>Bieu 3 - BC theo quy 02,2022</vt:lpstr>
      <vt:lpstr>Q,2,2022 TM </vt:lpstr>
      <vt:lpstr>Bieu 3 - BC theo quy 02,2020</vt:lpstr>
      <vt:lpstr>Q,2 TM2020</vt:lpstr>
      <vt:lpstr>Bieu 3 - BC theo 06thang</vt:lpstr>
      <vt:lpstr>06 thang TM2020</vt:lpstr>
      <vt:lpstr>Bieu 3 - BC theo quy 03,2020</vt:lpstr>
      <vt:lpstr>Q,3 TM2020</vt:lpstr>
      <vt:lpstr>Bieu 3 - BC theo quy 04,2020</vt:lpstr>
      <vt:lpstr>Q,4 TM2020</vt:lpstr>
      <vt:lpstr>Bieu 3 - BC theo nam 2020</vt:lpstr>
      <vt:lpstr>TM ca nam 2020 </vt:lpstr>
      <vt:lpstr>Bieu 3 - BC theo quy 02,2019</vt:lpstr>
      <vt:lpstr>Q,2 TM </vt:lpstr>
      <vt:lpstr>Bieu 3 - BC theo quy 6 thang</vt:lpstr>
      <vt:lpstr>6 thangTM  </vt:lpstr>
      <vt:lpstr>Bieu 3 - BC theo quy 03,2019</vt:lpstr>
      <vt:lpstr>Q,3 TM</vt:lpstr>
      <vt:lpstr>Bieu 3 - BC theo quy 04</vt:lpstr>
      <vt:lpstr>Q,4 TM </vt:lpstr>
      <vt:lpstr>Nam 2019 - BC ca nam</vt:lpstr>
      <vt:lpstr>Nam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Thanh Xuan</dc:creator>
  <cp:lastModifiedBy>Co Trang</cp:lastModifiedBy>
  <cp:lastPrinted>2023-03-21T07:38:11Z</cp:lastPrinted>
  <dcterms:created xsi:type="dcterms:W3CDTF">2018-01-24T09:52:40Z</dcterms:created>
  <dcterms:modified xsi:type="dcterms:W3CDTF">2023-08-07T05:00:03Z</dcterms:modified>
</cp:coreProperties>
</file>